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dmsjnas001\sales\003-Measurement+Quotation+Design\Estimator &amp; Worksheets\"/>
    </mc:Choice>
  </mc:AlternateContent>
  <bookViews>
    <workbookView xWindow="0" yWindow="0" windowWidth="28800" windowHeight="12360" tabRatio="758"/>
  </bookViews>
  <sheets>
    <sheet name="CLASSIC &amp; ARIES LABEL" sheetId="22" r:id="rId1"/>
    <sheet name="IMPRESSIONS LABEL" sheetId="20" r:id="rId2"/>
    <sheet name="DATA_ID" sheetId="11" r:id="rId3"/>
    <sheet name="DATA_IL" sheetId="21" r:id="rId4"/>
    <sheet name="DATA_IN" sheetId="23" r:id="rId5"/>
    <sheet name="DATA_CLASSIC CD" sheetId="9" r:id="rId6"/>
    <sheet name="IMPRESSIONS_ILT PRICING" sheetId="13" r:id="rId7"/>
    <sheet name="LTI PROFILE" sheetId="19" r:id="rId8"/>
  </sheets>
  <definedNames>
    <definedName name="_xlnm.Print_Area" localSheetId="0">'CLASSIC &amp; ARIES LABEL'!$A$2:$T$13</definedName>
    <definedName name="_xlnm.Print_Area" localSheetId="5">'DATA_CLASSIC CD'!$A$1:$T$30</definedName>
    <definedName name="_xlnm.Print_Area" localSheetId="2">DATA_ID!$A$1:$T$77</definedName>
    <definedName name="_xlnm.Print_Area" localSheetId="3">DATA_IL!$A$1:$G$86</definedName>
    <definedName name="_xlnm.Print_Area" localSheetId="4">DATA_IN!$A$1:$T$120</definedName>
    <definedName name="_xlnm.Print_Area" localSheetId="1">'IMPRESSIONS LABEL'!$A$44:$G$54</definedName>
    <definedName name="_xlnm.Print_Area" localSheetId="6">'IMPRESSIONS_ILT PRICING'!$A$2:$D$12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9" i="22" l="1"/>
  <c r="AE10" i="22"/>
  <c r="AF10" i="22" s="1"/>
  <c r="AE11" i="22" s="1"/>
  <c r="AF11" i="22" s="1"/>
  <c r="AE12" i="22" s="1"/>
  <c r="AF12" i="22" s="1"/>
  <c r="AE13" i="22" s="1"/>
  <c r="AF13" i="22" s="1"/>
  <c r="AE14" i="22" s="1"/>
  <c r="AF14" i="22" s="1"/>
  <c r="AE15" i="22" s="1"/>
  <c r="AF15" i="22" s="1"/>
  <c r="AE16" i="22" s="1"/>
  <c r="AF16" i="22" s="1"/>
  <c r="AE17" i="22" s="1"/>
  <c r="AF17" i="22" s="1"/>
  <c r="AE18" i="22" s="1"/>
  <c r="AF18" i="22" s="1"/>
  <c r="AE8" i="22"/>
  <c r="AE7" i="22"/>
  <c r="B59" i="20" l="1"/>
  <c r="B47" i="20"/>
  <c r="H64" i="20" l="1"/>
  <c r="I43" i="23"/>
  <c r="J43" i="23"/>
  <c r="H43" i="23"/>
  <c r="H63" i="20" l="1"/>
  <c r="H59" i="20"/>
  <c r="H10" i="23"/>
  <c r="I10" i="23"/>
  <c r="J10" i="23"/>
  <c r="K10" i="23"/>
  <c r="L10" i="23"/>
  <c r="H11" i="23"/>
  <c r="I11" i="23"/>
  <c r="J11" i="23"/>
  <c r="K11" i="23"/>
  <c r="L11" i="23"/>
  <c r="H12" i="23"/>
  <c r="I12" i="23"/>
  <c r="J12" i="23"/>
  <c r="K12" i="23"/>
  <c r="L12" i="23"/>
  <c r="H13" i="23"/>
  <c r="I13" i="23"/>
  <c r="J13" i="23"/>
  <c r="K13" i="23"/>
  <c r="L13" i="23"/>
  <c r="H14" i="23"/>
  <c r="I14" i="23"/>
  <c r="J14" i="23"/>
  <c r="K14" i="23"/>
  <c r="L14" i="23"/>
  <c r="H15" i="23"/>
  <c r="I15" i="23"/>
  <c r="J15" i="23"/>
  <c r="K15" i="23"/>
  <c r="L15" i="23"/>
  <c r="H16" i="23"/>
  <c r="I16" i="23"/>
  <c r="J16" i="23"/>
  <c r="K16" i="23"/>
  <c r="L16" i="23"/>
  <c r="H17" i="23"/>
  <c r="I17" i="23"/>
  <c r="J17" i="23"/>
  <c r="K17" i="23"/>
  <c r="L17" i="23"/>
  <c r="H18" i="23"/>
  <c r="I18" i="23"/>
  <c r="J18" i="23"/>
  <c r="K18" i="23"/>
  <c r="L18" i="23"/>
  <c r="H6" i="23"/>
  <c r="I6" i="23"/>
  <c r="J6" i="23"/>
  <c r="K6" i="23"/>
  <c r="L6" i="23"/>
  <c r="H7" i="23"/>
  <c r="I7" i="23"/>
  <c r="J7" i="23"/>
  <c r="K7" i="23"/>
  <c r="L7" i="23"/>
  <c r="H8" i="23"/>
  <c r="I8" i="23"/>
  <c r="J8" i="23"/>
  <c r="K8" i="23"/>
  <c r="L8" i="23"/>
  <c r="H9" i="23"/>
  <c r="H51" i="20" s="1"/>
  <c r="I9" i="23"/>
  <c r="H52" i="20" s="1"/>
  <c r="J9" i="23"/>
  <c r="H53" i="20" s="1"/>
  <c r="K9" i="23"/>
  <c r="L9" i="23"/>
  <c r="H54" i="20" s="1"/>
  <c r="I5" i="23"/>
  <c r="J5" i="23"/>
  <c r="K5" i="23"/>
  <c r="L5" i="23"/>
  <c r="H5" i="23"/>
  <c r="H47" i="20" l="1"/>
  <c r="O18" i="23"/>
  <c r="O17" i="23"/>
  <c r="O16" i="23"/>
  <c r="O15" i="23"/>
  <c r="O14" i="23"/>
  <c r="O13" i="23"/>
  <c r="O12" i="23"/>
  <c r="O11" i="23"/>
  <c r="P6" i="23"/>
  <c r="O7" i="23" s="1"/>
  <c r="O6" i="23"/>
  <c r="P7" i="23" l="1"/>
  <c r="L10" i="9"/>
  <c r="L11" i="9"/>
  <c r="L12" i="9"/>
  <c r="L13" i="9"/>
  <c r="L14" i="9"/>
  <c r="L15" i="9"/>
  <c r="L16" i="9"/>
  <c r="L17" i="9"/>
  <c r="L9" i="9"/>
  <c r="AF5" i="22"/>
  <c r="AE6" i="22" s="1"/>
  <c r="AE5" i="22"/>
  <c r="F4" i="9"/>
  <c r="F5" i="9"/>
  <c r="F3" i="9"/>
  <c r="L5" i="9"/>
  <c r="L6" i="9" s="1"/>
  <c r="K5" i="9"/>
  <c r="P8" i="23" l="1"/>
  <c r="O8" i="23"/>
  <c r="K10" i="9"/>
  <c r="L7" i="9"/>
  <c r="K7" i="9"/>
  <c r="K6" i="9"/>
  <c r="R17" i="9"/>
  <c r="R16" i="9"/>
  <c r="R15" i="9"/>
  <c r="R14" i="9"/>
  <c r="R13" i="9"/>
  <c r="R12" i="9"/>
  <c r="R11" i="9"/>
  <c r="R10" i="9"/>
  <c r="S5" i="9"/>
  <c r="S6" i="9" s="1"/>
  <c r="R5" i="9"/>
  <c r="AC7" i="22"/>
  <c r="AC6" i="22"/>
  <c r="AC5" i="22"/>
  <c r="F7" i="22"/>
  <c r="M5" i="22"/>
  <c r="O9" i="23" l="1"/>
  <c r="P9" i="23"/>
  <c r="O10" i="23" s="1"/>
  <c r="L8" i="9"/>
  <c r="K8" i="9"/>
  <c r="R7" i="9"/>
  <c r="S7" i="9"/>
  <c r="R6" i="9"/>
  <c r="H20" i="9"/>
  <c r="G20" i="9"/>
  <c r="F20" i="9"/>
  <c r="I19" i="9"/>
  <c r="H19" i="9"/>
  <c r="G19" i="9"/>
  <c r="F19" i="9"/>
  <c r="I18" i="9"/>
  <c r="H18" i="9"/>
  <c r="G18" i="9"/>
  <c r="F18" i="9"/>
  <c r="I17" i="9"/>
  <c r="H17" i="9"/>
  <c r="G17" i="9"/>
  <c r="F17" i="9"/>
  <c r="I16" i="9"/>
  <c r="H16" i="9"/>
  <c r="G16" i="9"/>
  <c r="F16" i="9"/>
  <c r="I15" i="9"/>
  <c r="H15" i="9"/>
  <c r="G15" i="9"/>
  <c r="F15" i="9"/>
  <c r="I14" i="9"/>
  <c r="H14" i="9"/>
  <c r="G14" i="9"/>
  <c r="F14" i="9"/>
  <c r="I13" i="9"/>
  <c r="H13" i="9"/>
  <c r="V19" i="22" s="1"/>
  <c r="G13" i="9"/>
  <c r="V18" i="22" s="1"/>
  <c r="F13" i="9"/>
  <c r="I12" i="9"/>
  <c r="H12" i="9"/>
  <c r="G12" i="9"/>
  <c r="F12" i="9"/>
  <c r="M43" i="11"/>
  <c r="L43" i="11"/>
  <c r="H26" i="20" s="1"/>
  <c r="K43" i="11"/>
  <c r="H18" i="20" s="1"/>
  <c r="J43" i="11"/>
  <c r="I43" i="11"/>
  <c r="H24" i="20" s="1"/>
  <c r="H43" i="11"/>
  <c r="H23" i="20" s="1"/>
  <c r="O18" i="11"/>
  <c r="M18" i="11"/>
  <c r="L18" i="11"/>
  <c r="K18" i="11"/>
  <c r="J18" i="11"/>
  <c r="I18" i="11"/>
  <c r="H18" i="11"/>
  <c r="O17" i="11"/>
  <c r="M17" i="11"/>
  <c r="L17" i="11"/>
  <c r="K17" i="11"/>
  <c r="J17" i="11"/>
  <c r="I17" i="11"/>
  <c r="H17" i="11"/>
  <c r="O16" i="11"/>
  <c r="M16" i="11"/>
  <c r="L16" i="11"/>
  <c r="K16" i="11"/>
  <c r="J16" i="11"/>
  <c r="I16" i="11"/>
  <c r="H16" i="11"/>
  <c r="O15" i="11"/>
  <c r="M15" i="11"/>
  <c r="L15" i="11"/>
  <c r="K15" i="11"/>
  <c r="J15" i="11"/>
  <c r="I15" i="11"/>
  <c r="H15" i="11"/>
  <c r="O14" i="11"/>
  <c r="M14" i="11"/>
  <c r="L14" i="11"/>
  <c r="K14" i="11"/>
  <c r="J14" i="11"/>
  <c r="I14" i="11"/>
  <c r="H14" i="11"/>
  <c r="O13" i="11"/>
  <c r="M13" i="11"/>
  <c r="L13" i="11"/>
  <c r="K13" i="11"/>
  <c r="J13" i="11"/>
  <c r="I13" i="11"/>
  <c r="H13" i="11"/>
  <c r="O12" i="11"/>
  <c r="M12" i="11"/>
  <c r="L12" i="11"/>
  <c r="K12" i="11"/>
  <c r="J12" i="11"/>
  <c r="I12" i="11"/>
  <c r="H12" i="11"/>
  <c r="O11" i="11"/>
  <c r="M11" i="11"/>
  <c r="L11" i="11"/>
  <c r="K11" i="11"/>
  <c r="J11" i="11"/>
  <c r="I11" i="11"/>
  <c r="H11" i="11"/>
  <c r="M10" i="11"/>
  <c r="L10" i="11"/>
  <c r="H12" i="20" s="1"/>
  <c r="K10" i="11"/>
  <c r="J10" i="11"/>
  <c r="I10" i="11"/>
  <c r="H10" i="11"/>
  <c r="M9" i="11"/>
  <c r="L9" i="11"/>
  <c r="K9" i="11"/>
  <c r="J9" i="11"/>
  <c r="I9" i="11"/>
  <c r="H9" i="11"/>
  <c r="M8" i="11"/>
  <c r="L8" i="11"/>
  <c r="K8" i="11"/>
  <c r="J8" i="11"/>
  <c r="I8" i="11"/>
  <c r="H8" i="11"/>
  <c r="M7" i="11"/>
  <c r="L7" i="11"/>
  <c r="K7" i="11"/>
  <c r="J7" i="11"/>
  <c r="I7" i="11"/>
  <c r="H7" i="11"/>
  <c r="P6" i="11"/>
  <c r="P7" i="11" s="1"/>
  <c r="O6" i="11"/>
  <c r="M6" i="11"/>
  <c r="L6" i="11"/>
  <c r="K6" i="11"/>
  <c r="J6" i="11"/>
  <c r="I6" i="11"/>
  <c r="H6" i="11"/>
  <c r="H25" i="20"/>
  <c r="H13" i="20"/>
  <c r="H11" i="20"/>
  <c r="E41" i="20"/>
  <c r="H10" i="20"/>
  <c r="E40" i="20"/>
  <c r="B36" i="20"/>
  <c r="E35" i="20" s="1"/>
  <c r="B5" i="20"/>
  <c r="H4" i="20" s="1"/>
  <c r="V20" i="22"/>
  <c r="A9" i="22"/>
  <c r="A5" i="22"/>
  <c r="W4" i="22"/>
  <c r="E51" i="20" l="1"/>
  <c r="E52" i="20"/>
  <c r="E53" i="20"/>
  <c r="H9" i="20"/>
  <c r="P8" i="11"/>
  <c r="O8" i="11"/>
  <c r="O7" i="11"/>
  <c r="E46" i="20" s="1"/>
  <c r="K9" i="9"/>
  <c r="V4" i="22"/>
  <c r="X4" i="22" s="1"/>
  <c r="K11" i="9"/>
  <c r="S8" i="9"/>
  <c r="R9" i="9" s="1"/>
  <c r="R8" i="9"/>
  <c r="V17" i="22"/>
  <c r="F17" i="22" s="1"/>
  <c r="F19" i="22"/>
  <c r="I18" i="22"/>
  <c r="F18" i="22"/>
  <c r="I19" i="22"/>
  <c r="I13" i="22"/>
  <c r="L20" i="22"/>
  <c r="F13" i="22"/>
  <c r="E11" i="20" l="1"/>
  <c r="E54" i="20"/>
  <c r="P9" i="11"/>
  <c r="O10" i="11" s="1"/>
  <c r="O9" i="11"/>
  <c r="E9" i="20"/>
  <c r="E25" i="20"/>
  <c r="E26" i="20"/>
  <c r="E10" i="20"/>
  <c r="E23" i="20"/>
  <c r="I17" i="22"/>
  <c r="E4" i="20" l="1"/>
  <c r="E58" i="20"/>
  <c r="E18" i="20"/>
  <c r="E24" i="20"/>
  <c r="E12" i="20"/>
  <c r="E13" i="20"/>
  <c r="K12" i="9"/>
  <c r="I12" i="22"/>
  <c r="I11" i="22"/>
  <c r="F12" i="22"/>
  <c r="I10" i="22"/>
  <c r="F11" i="22"/>
  <c r="F10" i="22"/>
  <c r="K13" i="9" l="1"/>
  <c r="K14" i="9" l="1"/>
  <c r="L13" i="22" l="1"/>
  <c r="S4" i="22"/>
  <c r="K15" i="9"/>
  <c r="L12" i="22"/>
  <c r="L11" i="22"/>
  <c r="L10" i="22"/>
  <c r="K16" i="9" l="1"/>
  <c r="K17" i="9" l="1"/>
  <c r="E64" i="20" l="1"/>
  <c r="E63" i="20"/>
</calcChain>
</file>

<file path=xl/sharedStrings.xml><?xml version="1.0" encoding="utf-8"?>
<sst xmlns="http://schemas.openxmlformats.org/spreadsheetml/2006/main" count="1015" uniqueCount="422">
  <si>
    <t>-</t>
  </si>
  <si>
    <t>NA</t>
  </si>
  <si>
    <t>N</t>
  </si>
  <si>
    <t>G</t>
  </si>
  <si>
    <t>Finish Cost</t>
  </si>
  <si>
    <t>Stain</t>
  </si>
  <si>
    <t>Painted</t>
  </si>
  <si>
    <t>Clear</t>
  </si>
  <si>
    <t>Maple</t>
  </si>
  <si>
    <t xml:space="preserve">Stain </t>
  </si>
  <si>
    <t>Cherry</t>
  </si>
  <si>
    <t>Alder</t>
  </si>
  <si>
    <t>HW Painted Grade</t>
  </si>
  <si>
    <t>Material vendor discount fx</t>
  </si>
  <si>
    <t>Material cost (Orange Book)</t>
  </si>
  <si>
    <t>Material Cost (after 10% off)</t>
  </si>
  <si>
    <t>Door Profile</t>
  </si>
  <si>
    <t xml:space="preserve">Demetra Pricing - </t>
  </si>
  <si>
    <t>V.1 2015</t>
  </si>
  <si>
    <t>&gt; =</t>
  </si>
  <si>
    <t>&lt; =</t>
  </si>
  <si>
    <t>Demetra Price Grp</t>
  </si>
  <si>
    <t>A</t>
  </si>
  <si>
    <t>B</t>
  </si>
  <si>
    <t>C</t>
  </si>
  <si>
    <t>D</t>
  </si>
  <si>
    <t>E</t>
  </si>
  <si>
    <t>F</t>
  </si>
  <si>
    <t>H</t>
  </si>
  <si>
    <t>I</t>
  </si>
  <si>
    <t>J</t>
  </si>
  <si>
    <t>K</t>
  </si>
  <si>
    <t>L</t>
  </si>
  <si>
    <t>M</t>
  </si>
  <si>
    <t>Price is subject to change without notice</t>
  </si>
  <si>
    <t>Foil Group Cost (Blue Book)</t>
  </si>
  <si>
    <t>Bisque</t>
  </si>
  <si>
    <t>Honey Apple</t>
  </si>
  <si>
    <t>Summer Flame</t>
  </si>
  <si>
    <t>Lt.Italian Walnut</t>
  </si>
  <si>
    <t>Dk Italian Walnut</t>
  </si>
  <si>
    <t>IMPRESSIONS</t>
  </si>
  <si>
    <t>PRICE GROUP</t>
  </si>
  <si>
    <t xml:space="preserve">Door Profile </t>
  </si>
  <si>
    <t>CM, EC, EP, ES, VC</t>
  </si>
  <si>
    <t>Wood Grain</t>
  </si>
  <si>
    <t>Solid</t>
  </si>
  <si>
    <t>High Gloss</t>
  </si>
  <si>
    <t>PLAIN (SLAB)</t>
  </si>
  <si>
    <t xml:space="preserve">CA, FL, MA, MO, MT, SB, TH </t>
  </si>
  <si>
    <t>AS, LR, ML, PR, TA, WN, RG</t>
  </si>
  <si>
    <t>RECESSED PANELS</t>
  </si>
  <si>
    <t>DC, FT, OB, RV,ST,YU</t>
  </si>
  <si>
    <t>RAISED PANEL W/ ROUND CORNERS</t>
  </si>
  <si>
    <t>RAISED PANEL W/ SQUARE CORNERS</t>
  </si>
  <si>
    <t>GLASS DOOR (PLAIN FRAME)</t>
  </si>
  <si>
    <t>ADD $80/ DOOR</t>
  </si>
  <si>
    <t>ADD $100/ DOOR</t>
  </si>
  <si>
    <t>ADD $60+$8 PER LITE</t>
  </si>
  <si>
    <t>SCRIBE MOLDING 8'</t>
  </si>
  <si>
    <t>$25</t>
  </si>
  <si>
    <t>BASE MOLDING 8'</t>
  </si>
  <si>
    <t>CROWN MOLDING 8'</t>
  </si>
  <si>
    <t>Effective 1/1/2016</t>
  </si>
  <si>
    <t>**Please indicate door profile as "LTI_Code", eg. "LTI_EC"</t>
  </si>
  <si>
    <t>UPGRADES:</t>
  </si>
  <si>
    <t xml:space="preserve">●  CLEAR - </t>
  </si>
  <si>
    <t xml:space="preserve">●   FROSTED- </t>
  </si>
  <si>
    <t xml:space="preserve">●  MULLIONS- </t>
  </si>
  <si>
    <t>MOLDINGS:</t>
  </si>
  <si>
    <t>WOOD GRAIN</t>
  </si>
  <si>
    <t>OUTSIDE EDGE</t>
  </si>
  <si>
    <t>DC</t>
  </si>
  <si>
    <t>EC</t>
  </si>
  <si>
    <t>EP</t>
  </si>
  <si>
    <t>FTDOP</t>
  </si>
  <si>
    <t>TA</t>
  </si>
  <si>
    <t>VC</t>
  </si>
  <si>
    <t>WN</t>
  </si>
  <si>
    <t>OB</t>
  </si>
  <si>
    <t>TH</t>
  </si>
  <si>
    <t>MT</t>
  </si>
  <si>
    <t xml:space="preserve">PROFILE </t>
  </si>
  <si>
    <t>CODE</t>
  </si>
  <si>
    <t>#1</t>
  </si>
  <si>
    <t>#2</t>
  </si>
  <si>
    <t>#3</t>
  </si>
  <si>
    <t>#4</t>
  </si>
  <si>
    <t>#5</t>
  </si>
  <si>
    <t>#6</t>
  </si>
  <si>
    <t>#7</t>
  </si>
  <si>
    <t>#8</t>
  </si>
  <si>
    <t>RV</t>
  </si>
  <si>
    <t>Door Code</t>
  </si>
  <si>
    <t>48"x96"</t>
  </si>
  <si>
    <t>U.S.A</t>
  </si>
  <si>
    <t>RR980</t>
  </si>
  <si>
    <t>FS842</t>
  </si>
  <si>
    <t>FS742</t>
  </si>
  <si>
    <t>DR1(112)</t>
  </si>
  <si>
    <t>DR1(112) w/ 1/8"routed from face</t>
  </si>
  <si>
    <t>DRV819</t>
  </si>
  <si>
    <t>DR133</t>
  </si>
  <si>
    <t>KB732</t>
  </si>
  <si>
    <t>DBQ816</t>
  </si>
  <si>
    <t>DBQ816 w/XS524 OE</t>
  </si>
  <si>
    <t>DBH752</t>
  </si>
  <si>
    <t>DBW753</t>
  </si>
  <si>
    <t>RR980 w/ OE480</t>
  </si>
  <si>
    <t>Stella 3/4(370)</t>
  </si>
  <si>
    <t>Engineered</t>
  </si>
  <si>
    <t xml:space="preserve">Matching Back/Routed Drawer front </t>
  </si>
  <si>
    <t>Country of Origin:</t>
  </si>
  <si>
    <t>Upgrade Option:</t>
  </si>
  <si>
    <t>FT</t>
  </si>
  <si>
    <t>SOLID</t>
  </si>
  <si>
    <t>HIGH GLOSS</t>
  </si>
  <si>
    <t>Foil Name</t>
  </si>
  <si>
    <t>Foil Type</t>
  </si>
  <si>
    <t>Price Group</t>
  </si>
  <si>
    <t>Core</t>
  </si>
  <si>
    <t>Other Foil Price Suggestion:</t>
  </si>
  <si>
    <t>Sheet Dim</t>
  </si>
  <si>
    <t>Foil Group#</t>
  </si>
  <si>
    <t>N/A</t>
  </si>
  <si>
    <t>Lt Italian Walnut</t>
  </si>
  <si>
    <t>Material Cost</t>
  </si>
  <si>
    <t>Wood Species</t>
  </si>
  <si>
    <t>Finish</t>
  </si>
  <si>
    <t>Foil Group</t>
  </si>
  <si>
    <t>Color</t>
  </si>
  <si>
    <t>Finish Group</t>
  </si>
  <si>
    <t>Type</t>
  </si>
  <si>
    <t>Wild Rice</t>
  </si>
  <si>
    <t>Toasted Almond</t>
  </si>
  <si>
    <t>Blue Horn</t>
  </si>
  <si>
    <t>Material cost</t>
  </si>
  <si>
    <t>finish cost</t>
  </si>
  <si>
    <t>total cost</t>
  </si>
  <si>
    <t>Material + Finish</t>
  </si>
  <si>
    <t>Wood/Finish Price Suggestion:</t>
  </si>
  <si>
    <t>Center Core:</t>
  </si>
  <si>
    <t>Shaker 3/4(831)</t>
  </si>
  <si>
    <t>Adobe 3/4(830)</t>
  </si>
  <si>
    <t>Canterbury</t>
  </si>
  <si>
    <t>Hayes 3/4(348)</t>
  </si>
  <si>
    <t>Artesia 3/4(406)</t>
  </si>
  <si>
    <t>Arizona 3/4(940 w/OE1)</t>
  </si>
  <si>
    <t>Campbell 3/4(385)</t>
  </si>
  <si>
    <t>Aries</t>
  </si>
  <si>
    <t>Finish Type</t>
  </si>
  <si>
    <t>pwd:8694</t>
  </si>
  <si>
    <t>COLOR</t>
  </si>
  <si>
    <t>TYPE</t>
  </si>
  <si>
    <t>LTI FOILS</t>
  </si>
  <si>
    <t>108 Stone Grey</t>
  </si>
  <si>
    <t>113 Polar White</t>
  </si>
  <si>
    <t>115 Satin Desert Sage</t>
  </si>
  <si>
    <t>126 Charcoal Grey</t>
  </si>
  <si>
    <t>129 Soft Snow White</t>
  </si>
  <si>
    <t>130 Winter White</t>
  </si>
  <si>
    <t>131 Iceland</t>
  </si>
  <si>
    <t>145 Satin White</t>
  </si>
  <si>
    <t>211 Freeze White</t>
  </si>
  <si>
    <t>221 Knotty Sand Pine</t>
  </si>
  <si>
    <t>224 Fusion Fire Maple</t>
  </si>
  <si>
    <t>238 Auburn Pear</t>
  </si>
  <si>
    <t>275 Honey Birdseye</t>
  </si>
  <si>
    <t>Group#</t>
  </si>
  <si>
    <t>Snow White</t>
  </si>
  <si>
    <t>Satin White</t>
  </si>
  <si>
    <t>Frosty White</t>
  </si>
  <si>
    <t>Satin Antique White</t>
  </si>
  <si>
    <t>Antique White</t>
  </si>
  <si>
    <t>Almond</t>
  </si>
  <si>
    <t>Turmalin Matte</t>
  </si>
  <si>
    <t>Fashion Grey</t>
  </si>
  <si>
    <t>Stone Grey</t>
  </si>
  <si>
    <t>Gauntlet Grey</t>
  </si>
  <si>
    <t>Umbra Matte</t>
  </si>
  <si>
    <t>Sienna Matte</t>
  </si>
  <si>
    <t>949W White</t>
  </si>
  <si>
    <t>HG White</t>
  </si>
  <si>
    <t>Blond Maple</t>
  </si>
  <si>
    <t>Deep Grain Wenge</t>
  </si>
  <si>
    <t>295 Hudson</t>
  </si>
  <si>
    <t>248 Milk Chocolate</t>
  </si>
  <si>
    <t>249 Dark Chocolate</t>
  </si>
  <si>
    <t>PWD:8694</t>
  </si>
  <si>
    <t>Black Matte</t>
  </si>
  <si>
    <t>Black Woodgrain</t>
  </si>
  <si>
    <t xml:space="preserve">Mission White </t>
  </si>
  <si>
    <t xml:space="preserve">White Woodgrain </t>
  </si>
  <si>
    <t xml:space="preserve">Anigre </t>
  </si>
  <si>
    <t xml:space="preserve">Backwods Sycamore </t>
  </si>
  <si>
    <t xml:space="preserve">Burgundy Maple </t>
  </si>
  <si>
    <t xml:space="preserve">Cherry Blossom </t>
  </si>
  <si>
    <t>Cherry Pear</t>
  </si>
  <si>
    <t xml:space="preserve">Chocolate Pear </t>
  </si>
  <si>
    <t xml:space="preserve">Classic Cherry </t>
  </si>
  <si>
    <t xml:space="preserve">Cocoa Cherry </t>
  </si>
  <si>
    <t xml:space="preserve">Cordoba Pine Alto Texture </t>
  </si>
  <si>
    <t xml:space="preserve">Crimson Cherry </t>
  </si>
  <si>
    <t>Dark Candlelight</t>
  </si>
  <si>
    <t xml:space="preserve">Dark Italian Walnut </t>
  </si>
  <si>
    <t>Dunewood</t>
  </si>
  <si>
    <t xml:space="preserve">Executive Cherry </t>
  </si>
  <si>
    <t xml:space="preserve">Honey Apple </t>
  </si>
  <si>
    <t>Honey  Alder</t>
  </si>
  <si>
    <t>Jubilee Cheey</t>
  </si>
  <si>
    <t>Light Italian Walnut</t>
  </si>
  <si>
    <t>Mahogany Impression</t>
  </si>
  <si>
    <t>Mifflin</t>
  </si>
  <si>
    <t>Mocha</t>
  </si>
  <si>
    <t xml:space="preserve">Natural Maple </t>
  </si>
  <si>
    <t>Pearwood</t>
  </si>
  <si>
    <t>Pink Birch</t>
  </si>
  <si>
    <t>Rustic Alder</t>
  </si>
  <si>
    <t>Rustic Cherry</t>
  </si>
  <si>
    <t xml:space="preserve">Sakura Cherry </t>
  </si>
  <si>
    <t>Solar Oak</t>
  </si>
  <si>
    <t>White Wash Maple</t>
  </si>
  <si>
    <t xml:space="preserve">Wild Apple </t>
  </si>
  <si>
    <t>Windsor Mahogany</t>
  </si>
  <si>
    <t xml:space="preserve">Acajou Mahogany </t>
  </si>
  <si>
    <t xml:space="preserve">Birdseye Maple </t>
  </si>
  <si>
    <t>Brushed Aluminum</t>
  </si>
  <si>
    <t>Wenge</t>
  </si>
  <si>
    <t>HG Black</t>
  </si>
  <si>
    <t>Birdseye Maple (HG)</t>
  </si>
  <si>
    <t>Maria Rose (HG)</t>
  </si>
  <si>
    <t>Wenge (HG)</t>
  </si>
  <si>
    <t>Zebrawood (HG)</t>
  </si>
  <si>
    <t>109 Urban Grey</t>
  </si>
  <si>
    <t>119 Crystal White</t>
  </si>
  <si>
    <t>123 Kiln Beige</t>
  </si>
  <si>
    <t>124 Ivory</t>
  </si>
  <si>
    <t>125 Cream White</t>
  </si>
  <si>
    <t>128 Almond Dust</t>
  </si>
  <si>
    <t>190 Black Sand</t>
  </si>
  <si>
    <t>205 Romance</t>
  </si>
  <si>
    <t>206 Caramel</t>
  </si>
  <si>
    <t xml:space="preserve">212 Hardrock Maple </t>
  </si>
  <si>
    <t>214 Country Maple</t>
  </si>
  <si>
    <t>216 Southern Cherry</t>
  </si>
  <si>
    <t>220 Obsession</t>
  </si>
  <si>
    <t>225 Wenge</t>
  </si>
  <si>
    <t>229 Traditional Walnut</t>
  </si>
  <si>
    <t>230 Rose Maple</t>
  </si>
  <si>
    <t>233 Southern Mahogany</t>
  </si>
  <si>
    <t>234 Natural Mojave</t>
  </si>
  <si>
    <t>236 Mocha</t>
  </si>
  <si>
    <t>239 Mystique</t>
  </si>
  <si>
    <t>244 Eastern Oak</t>
  </si>
  <si>
    <t>245 Diva</t>
  </si>
  <si>
    <t>246 Classic Pearwood</t>
  </si>
  <si>
    <t>247 White Chocolate</t>
  </si>
  <si>
    <t>250 Impulse</t>
  </si>
  <si>
    <t>252 Passion</t>
  </si>
  <si>
    <t>255 Wild Apple</t>
  </si>
  <si>
    <t>256 Classy Pear</t>
  </si>
  <si>
    <t>258 Rustik Cherry</t>
  </si>
  <si>
    <t>260 Northern Cherry</t>
  </si>
  <si>
    <t>262 Rustic Alder</t>
  </si>
  <si>
    <t>263 American Mahogany</t>
  </si>
  <si>
    <t>267 Samba Cherry</t>
  </si>
  <si>
    <t>268 Cherry Blossom</t>
  </si>
  <si>
    <t>269 Noce D' Autore</t>
  </si>
  <si>
    <t>272 Pacific Cherry</t>
  </si>
  <si>
    <t>277 Sycamore</t>
  </si>
  <si>
    <t>279 Latitude North</t>
  </si>
  <si>
    <t>281 Winter Cherry</t>
  </si>
  <si>
    <t>283 Summer Breeze</t>
  </si>
  <si>
    <t>284 Autumn Leaves</t>
  </si>
  <si>
    <t>285 Crystal Shade</t>
  </si>
  <si>
    <t>287 Baroque</t>
  </si>
  <si>
    <t>289 Finesse</t>
  </si>
  <si>
    <t>290 Portuna 2</t>
  </si>
  <si>
    <t>291 Pacific Maple</t>
  </si>
  <si>
    <t>292 Beachside</t>
  </si>
  <si>
    <t>294 Verismo</t>
  </si>
  <si>
    <t>296 Grey Oak</t>
  </si>
  <si>
    <t>297 Real Wenge</t>
  </si>
  <si>
    <t>298 Sandwood</t>
  </si>
  <si>
    <t>300 Statlight White Gloss</t>
  </si>
  <si>
    <t xml:space="preserve">301 Gloss White </t>
  </si>
  <si>
    <t>302 Gloss Black</t>
  </si>
  <si>
    <t>306 Gloss Birdseye Maple</t>
  </si>
  <si>
    <t>330 Tigerwood</t>
  </si>
  <si>
    <t>355 Satin Silver</t>
  </si>
  <si>
    <t>360 Sonic Blue</t>
  </si>
  <si>
    <t>370 Legend Lime</t>
  </si>
  <si>
    <t>390 Torch Red</t>
  </si>
  <si>
    <t>401 Speckled Sand</t>
  </si>
  <si>
    <t>414 DT Concrete Fibers</t>
  </si>
  <si>
    <t>513 Aluminum</t>
  </si>
  <si>
    <t>700 Smooth</t>
  </si>
  <si>
    <t xml:space="preserve">Latitude North </t>
  </si>
  <si>
    <t xml:space="preserve">White Portuna </t>
  </si>
  <si>
    <t xml:space="preserve">Grey Portuna </t>
  </si>
  <si>
    <t xml:space="preserve">Winter Cherry </t>
  </si>
  <si>
    <t>Cashew Mahogany</t>
  </si>
  <si>
    <t>Autumn Leaves</t>
  </si>
  <si>
    <t>Black Oak</t>
  </si>
  <si>
    <t>Latitude East</t>
  </si>
  <si>
    <t>Spring Blossom</t>
  </si>
  <si>
    <t>Black Portuna</t>
  </si>
  <si>
    <t>Chestnut</t>
  </si>
  <si>
    <t>Sheet Dim:</t>
  </si>
  <si>
    <t xml:space="preserve">HW Painted </t>
  </si>
  <si>
    <t>HW Painted</t>
  </si>
  <si>
    <t>Molasses</t>
  </si>
  <si>
    <t>Java</t>
  </si>
  <si>
    <t xml:space="preserve">RYE </t>
  </si>
  <si>
    <t>Cayenne</t>
  </si>
  <si>
    <t>Taro</t>
  </si>
  <si>
    <t>Brazil Nut</t>
  </si>
  <si>
    <t>Kafe</t>
  </si>
  <si>
    <t>Pretzel</t>
  </si>
  <si>
    <t xml:space="preserve">Blue Point </t>
  </si>
  <si>
    <t>Espresso</t>
  </si>
  <si>
    <t>Winterhorn</t>
  </si>
  <si>
    <t>Virginica Brown</t>
  </si>
  <si>
    <t>Finish Cost                (After Discount)</t>
  </si>
  <si>
    <t>Discount FX</t>
  </si>
  <si>
    <t>Finish Cost                                                      (Green Book 2016)</t>
  </si>
  <si>
    <t>Price/sqft</t>
  </si>
  <si>
    <t>Original Tier</t>
  </si>
  <si>
    <t>Pricing Tier                             (after adjustment)</t>
  </si>
  <si>
    <t>V.2.2017</t>
  </si>
  <si>
    <t>CLASSIC</t>
  </si>
  <si>
    <t>Shaker Slim</t>
  </si>
  <si>
    <t xml:space="preserve">Sqaure Shaker Bevel B111 </t>
  </si>
  <si>
    <t>Square Shaker Wide B111</t>
  </si>
  <si>
    <t xml:space="preserve">Elegante II </t>
  </si>
  <si>
    <t>5106 Stratus SuperMatte</t>
  </si>
  <si>
    <t>5115 Alabaster SuperMatte</t>
  </si>
  <si>
    <t>5113 Mist SuperMatte</t>
  </si>
  <si>
    <t>5100 Silt SuperMatte</t>
  </si>
  <si>
    <t>5121 Sahara SuperMatte</t>
  </si>
  <si>
    <t>5101 Umber SuperMatte</t>
  </si>
  <si>
    <t>5104 Moreno SuperMatte</t>
  </si>
  <si>
    <t>5102 Forge SuperMatte</t>
  </si>
  <si>
    <t>5111 Haze SuperMatte</t>
  </si>
  <si>
    <t>5105 Gauntlet SuperMatte</t>
  </si>
  <si>
    <t>5112 Flint SuperMatte</t>
  </si>
  <si>
    <t>5108 Coal SuperMatte</t>
  </si>
  <si>
    <t>5118 Aloe SuperMatte</t>
  </si>
  <si>
    <t>5119 Denim SuperMatte</t>
  </si>
  <si>
    <t>5122 Midnight SuperMatte</t>
  </si>
  <si>
    <t>5114 Navy SuperMatte</t>
  </si>
  <si>
    <t>Lancaster</t>
  </si>
  <si>
    <t>Freight Upcharge $/sqft</t>
  </si>
  <si>
    <t>9034 Vintage Sepia Oak</t>
  </si>
  <si>
    <t>IN</t>
  </si>
  <si>
    <t>ID</t>
  </si>
  <si>
    <t>IL</t>
  </si>
  <si>
    <t>Portabella|Shaker TM402</t>
  </si>
  <si>
    <t>Portabella|Shaker SH502</t>
  </si>
  <si>
    <t>9033 Weathered Grey Oak</t>
  </si>
  <si>
    <t>9032 Rustic Light Oak</t>
  </si>
  <si>
    <t>Foil Group Cost (after discount)</t>
  </si>
  <si>
    <t>5107 Reign SuperMatte</t>
  </si>
  <si>
    <t>5120 Blush Pink SuperMatte</t>
  </si>
  <si>
    <t>0164 Satin X</t>
  </si>
  <si>
    <t>0165 White Satin</t>
  </si>
  <si>
    <t>0265 Canadian Grey Satin</t>
  </si>
  <si>
    <t>0150 Bisque</t>
  </si>
  <si>
    <t>9014 Kona</t>
  </si>
  <si>
    <t>9012 Dark Oak Melinga</t>
  </si>
  <si>
    <t>9016 Outer Banks</t>
  </si>
  <si>
    <t>9017 Fishermans Wharf</t>
  </si>
  <si>
    <t>9020 Grand Canyon</t>
  </si>
  <si>
    <t>9025 Soiree</t>
  </si>
  <si>
    <t>9019 Kings Canyon</t>
  </si>
  <si>
    <t>9015 Malibu</t>
  </si>
  <si>
    <t>9018 Silver Stream</t>
  </si>
  <si>
    <t>9013 Oyster Bay</t>
  </si>
  <si>
    <t>9011 White Melinga</t>
  </si>
  <si>
    <t>2135 Coffee Bean</t>
  </si>
  <si>
    <t>2049 Shadow Oak</t>
  </si>
  <si>
    <t>2055 Chocolate Pear</t>
  </si>
  <si>
    <t>2180 Black Truffle</t>
  </si>
  <si>
    <t>2196 Valencia</t>
  </si>
  <si>
    <t>2212 Braelyn</t>
  </si>
  <si>
    <t>2195 Havana</t>
  </si>
  <si>
    <t>2163 Choco Cherry</t>
  </si>
  <si>
    <t>2061 Cherry Blossom</t>
  </si>
  <si>
    <t>2013 Summerflame</t>
  </si>
  <si>
    <t>2064 Amati Walnut</t>
  </si>
  <si>
    <t>2333 Swiss Elm Skye</t>
  </si>
  <si>
    <t>2172 Copa Cabana</t>
  </si>
  <si>
    <t>2213 Chateau Oak</t>
  </si>
  <si>
    <t>2201 Dunbar</t>
  </si>
  <si>
    <t>2231 Swiss Elm Matte</t>
  </si>
  <si>
    <t>2207 Super Real Walnut</t>
  </si>
  <si>
    <t>2102 Majestic Walnut</t>
  </si>
  <si>
    <t>2173 Dolce Vita</t>
  </si>
  <si>
    <t>2081 Rustic Cherry</t>
  </si>
  <si>
    <t>2078 Candlelight</t>
  </si>
  <si>
    <t>2001 Kasei Maple</t>
  </si>
  <si>
    <t>2040 Hard Rock Maple</t>
  </si>
  <si>
    <t>0109 Black Matte</t>
  </si>
  <si>
    <t>6005 Shark Grey</t>
  </si>
  <si>
    <t>6010 Brushed Steel</t>
  </si>
  <si>
    <t>0259 Fashion Grey</t>
  </si>
  <si>
    <t>0141 Cloud</t>
  </si>
  <si>
    <t>0139 Antique White</t>
  </si>
  <si>
    <t>0107 Cream</t>
  </si>
  <si>
    <t>0120 Snow White</t>
  </si>
  <si>
    <t>0114 Glacier White</t>
  </si>
  <si>
    <t>0116 Ontario White</t>
  </si>
  <si>
    <t>0161 Antique Satin</t>
  </si>
  <si>
    <t>4070 Chicago Concrete Dark</t>
  </si>
  <si>
    <t>4062 Carrara</t>
  </si>
  <si>
    <t>4071 Travertine</t>
  </si>
  <si>
    <t>Shaker Shallow</t>
  </si>
  <si>
    <t xml:space="preserve">Shaker Ogee </t>
  </si>
  <si>
    <t>Keep in same price group as TM402 for market reason</t>
  </si>
  <si>
    <t>V9.24.2018 Re-adjust price level for CLASSIC</t>
  </si>
  <si>
    <t>Sea Salt White</t>
  </si>
  <si>
    <t>CD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</si>
</sst>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</numFmts>
  <fonts count="64" x14ac:knownFonts="1">
    <font>
      <sz val="10"/>
      <name val="Arial"/>
      <family val="2"/>
    </font>
    <font>
      <b/>
      <sz val="14"/>
      <name val="Arial"/>
      <family val="2"/>
    </font>
    <font>
      <b/>
      <sz val="11"/>
      <color theme="0"/>
      <name val="Arial"/>
      <family val="2"/>
    </font>
    <font>
      <sz val="10"/>
      <name val="Arial"/>
      <family val="2"/>
    </font>
    <font>
      <i/>
      <sz val="11"/>
      <color theme="1"/>
      <name val="Arial"/>
      <family val="2"/>
    </font>
    <font>
      <sz val="11"/>
      <color theme="1"/>
      <name val="Arial"/>
      <family val="2"/>
    </font>
    <font>
      <b/>
      <i/>
      <sz val="11"/>
      <color theme="1"/>
      <name val="Arial"/>
      <family val="2"/>
    </font>
    <font>
      <b/>
      <i/>
      <u/>
      <sz val="12"/>
      <color theme="1"/>
      <name val="Arial"/>
      <family val="2"/>
    </font>
    <font>
      <b/>
      <sz val="11"/>
      <color theme="1"/>
      <name val="Arial"/>
      <family val="2"/>
    </font>
    <font>
      <sz val="10"/>
      <name val="Century Gothic"/>
      <family val="2"/>
    </font>
    <font>
      <b/>
      <sz val="10"/>
      <color theme="0"/>
      <name val="Century Gothic"/>
      <family val="2"/>
    </font>
    <font>
      <b/>
      <sz val="12"/>
      <name val="Century Gothic"/>
      <family val="2"/>
    </font>
    <font>
      <sz val="12"/>
      <name val="Century Gothic"/>
      <family val="2"/>
    </font>
    <font>
      <b/>
      <sz val="14"/>
      <name val="Century Gothic"/>
      <family val="2"/>
    </font>
    <font>
      <sz val="11"/>
      <name val="Helvetica"/>
      <family val="2"/>
    </font>
    <font>
      <b/>
      <sz val="10"/>
      <name val="Arial"/>
      <family val="2"/>
    </font>
    <font>
      <sz val="11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b/>
      <i/>
      <u/>
      <sz val="16"/>
      <name val="Arial"/>
      <family val="2"/>
    </font>
    <font>
      <b/>
      <sz val="8"/>
      <color theme="3" tint="0.39997558519241921"/>
      <name val="Arial"/>
      <family val="2"/>
    </font>
    <font>
      <b/>
      <sz val="11"/>
      <color theme="3" tint="0.39997558519241921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b/>
      <i/>
      <u/>
      <sz val="8"/>
      <name val="Century Gothic"/>
      <family val="2"/>
    </font>
    <font>
      <b/>
      <sz val="18"/>
      <color theme="0"/>
      <name val="Century Gothic"/>
      <family val="2"/>
    </font>
    <font>
      <b/>
      <sz val="8"/>
      <name val="Century Gothic"/>
      <family val="2"/>
    </font>
    <font>
      <b/>
      <i/>
      <sz val="11"/>
      <color theme="1"/>
      <name val="Century Gothic"/>
      <family val="2"/>
    </font>
    <font>
      <b/>
      <i/>
      <sz val="11"/>
      <name val="Century Gothic"/>
      <family val="2"/>
    </font>
    <font>
      <b/>
      <sz val="9"/>
      <color theme="1"/>
      <name val="Century Gothic"/>
      <family val="2"/>
    </font>
    <font>
      <b/>
      <sz val="16"/>
      <color theme="0"/>
      <name val="Century Gothic"/>
      <family val="2"/>
    </font>
    <font>
      <b/>
      <sz val="11"/>
      <name val="Century Gothic"/>
      <family val="2"/>
    </font>
    <font>
      <b/>
      <sz val="11"/>
      <color theme="1"/>
      <name val="Century Gothic"/>
      <family val="2"/>
    </font>
    <font>
      <b/>
      <sz val="12"/>
      <color theme="1"/>
      <name val="Century Gothic"/>
      <family val="2"/>
    </font>
    <font>
      <b/>
      <sz val="10"/>
      <name val="Century Gothic"/>
      <family val="2"/>
    </font>
    <font>
      <b/>
      <i/>
      <sz val="10"/>
      <color theme="1"/>
      <name val="Arial"/>
      <family val="2"/>
    </font>
    <font>
      <b/>
      <sz val="10"/>
      <color theme="1"/>
      <name val="Century Gothic"/>
      <family val="2"/>
    </font>
    <font>
      <b/>
      <i/>
      <sz val="10"/>
      <color theme="1"/>
      <name val="Century Gothic"/>
      <family val="2"/>
    </font>
    <font>
      <b/>
      <i/>
      <sz val="10"/>
      <name val="Century Gothic"/>
      <family val="2"/>
    </font>
    <font>
      <b/>
      <sz val="11"/>
      <color theme="0"/>
      <name val="Century Gothic"/>
      <family val="2"/>
    </font>
    <font>
      <b/>
      <sz val="11"/>
      <name val="Arial"/>
      <family val="2"/>
    </font>
    <font>
      <b/>
      <sz val="24"/>
      <name val="Century Gothic"/>
      <family val="2"/>
    </font>
    <font>
      <b/>
      <vertAlign val="subscript"/>
      <sz val="22"/>
      <name val="Century Gothic"/>
      <family val="2"/>
    </font>
    <font>
      <b/>
      <i/>
      <sz val="9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b/>
      <sz val="9"/>
      <name val="Century Gothic"/>
      <family val="2"/>
    </font>
    <font>
      <b/>
      <sz val="8"/>
      <color theme="1"/>
      <name val="Century Gothic"/>
      <family val="2"/>
    </font>
    <font>
      <b/>
      <vertAlign val="subscript"/>
      <sz val="20"/>
      <name val="Century Gothic"/>
      <family val="2"/>
    </font>
    <font>
      <b/>
      <u/>
      <sz val="11"/>
      <name val="Arial"/>
      <family val="2"/>
    </font>
    <font>
      <b/>
      <sz val="9"/>
      <color theme="0"/>
      <name val="Century Gothic"/>
      <family val="2"/>
    </font>
    <font>
      <b/>
      <i/>
      <sz val="9"/>
      <color theme="1"/>
      <name val="Century Gothic"/>
      <family val="2"/>
    </font>
    <font>
      <b/>
      <sz val="12"/>
      <color theme="0"/>
      <name val="Century Gothic"/>
      <family val="2"/>
    </font>
    <font>
      <b/>
      <i/>
      <sz val="12"/>
      <color theme="1"/>
      <name val="Century Gothic"/>
      <family val="2"/>
    </font>
    <font>
      <b/>
      <i/>
      <sz val="12"/>
      <name val="Century Gothic"/>
      <family val="2"/>
    </font>
    <font>
      <b/>
      <sz val="14"/>
      <color theme="0"/>
      <name val="Century Gothic"/>
      <family val="2"/>
    </font>
    <font>
      <b/>
      <i/>
      <sz val="11"/>
      <color rgb="FFFF0000"/>
      <name val="Arial"/>
      <family val="2"/>
    </font>
    <font>
      <sz val="11"/>
      <color rgb="FFFF0000"/>
      <name val="Arial"/>
      <family val="2"/>
    </font>
    <font>
      <b/>
      <u/>
      <sz val="11"/>
      <color theme="1"/>
      <name val="Arial"/>
      <family val="2"/>
    </font>
    <font>
      <b/>
      <i/>
      <sz val="9"/>
      <color rgb="FF0070C0"/>
      <name val="Arial"/>
      <family val="2"/>
    </font>
    <font>
      <b/>
      <sz val="18"/>
      <name val="Century Gothic"/>
      <family val="2"/>
    </font>
    <font>
      <b/>
      <sz val="7.5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59999389629810485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26">
    <xf numFmtId="0" fontId="0" fillId="0" borderId="0" xfId="0">
      <alignment vertical="center"/>
    </xf>
    <xf numFmtId="0" fontId="4" fillId="0" borderId="0" xfId="0" applyFont="1" applyAlignment="1"/>
    <xf numFmtId="0" fontId="5" fillId="0" borderId="0" xfId="0" applyFont="1" applyAlignment="1"/>
    <xf numFmtId="44" fontId="5" fillId="0" borderId="0" xfId="1" applyFont="1"/>
    <xf numFmtId="0" fontId="5" fillId="0" borderId="0" xfId="0" applyFont="1" applyAlignment="1">
      <alignment horizontal="center"/>
    </xf>
    <xf numFmtId="0" fontId="6" fillId="0" borderId="0" xfId="0" applyFont="1" applyAlignment="1"/>
    <xf numFmtId="44" fontId="5" fillId="0" borderId="0" xfId="0" applyNumberFormat="1" applyFont="1" applyAlignment="1"/>
    <xf numFmtId="44" fontId="5" fillId="0" borderId="0" xfId="1" applyFont="1" applyAlignment="1">
      <alignment horizontal="center"/>
    </xf>
    <xf numFmtId="9" fontId="2" fillId="2" borderId="0" xfId="2" applyFont="1" applyFill="1" applyAlignment="1"/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0" applyNumberFormat="1" applyFont="1" applyBorder="1" applyAlignment="1">
      <alignment horizontal="center"/>
    </xf>
    <xf numFmtId="44" fontId="5" fillId="0" borderId="0" xfId="1" applyFont="1" applyBorder="1"/>
    <xf numFmtId="44" fontId="7" fillId="0" borderId="0" xfId="1" applyFont="1" applyAlignment="1"/>
    <xf numFmtId="44" fontId="6" fillId="0" borderId="7" xfId="1" applyFont="1" applyBorder="1" applyAlignment="1">
      <alignment horizontal="right"/>
    </xf>
    <xf numFmtId="44" fontId="5" fillId="0" borderId="8" xfId="0" applyNumberFormat="1" applyFont="1" applyBorder="1" applyAlignment="1"/>
    <xf numFmtId="0" fontId="6" fillId="0" borderId="0" xfId="0" applyFont="1" applyBorder="1" applyAlignment="1">
      <alignment horizontal="right"/>
    </xf>
    <xf numFmtId="44" fontId="5" fillId="0" borderId="9" xfId="1" applyFont="1" applyBorder="1" applyAlignment="1">
      <alignment horizontal="center"/>
    </xf>
    <xf numFmtId="44" fontId="5" fillId="0" borderId="10" xfId="0" applyNumberFormat="1" applyFont="1" applyBorder="1" applyAlignment="1"/>
    <xf numFmtId="0" fontId="6" fillId="0" borderId="1" xfId="0" applyFont="1" applyBorder="1" applyAlignment="1">
      <alignment horizontal="right"/>
    </xf>
    <xf numFmtId="44" fontId="5" fillId="0" borderId="11" xfId="1" applyFont="1" applyBorder="1" applyAlignment="1">
      <alignment horizontal="center"/>
    </xf>
    <xf numFmtId="0" fontId="9" fillId="8" borderId="0" xfId="0" applyFont="1" applyFill="1">
      <alignment vertical="center"/>
    </xf>
    <xf numFmtId="0" fontId="10" fillId="7" borderId="0" xfId="0" applyFont="1" applyFill="1">
      <alignment vertical="center"/>
    </xf>
    <xf numFmtId="0" fontId="9" fillId="8" borderId="0" xfId="0" applyFont="1" applyFill="1" applyBorder="1">
      <alignment vertical="center"/>
    </xf>
    <xf numFmtId="0" fontId="9" fillId="8" borderId="0" xfId="0" applyFont="1" applyFill="1" applyAlignment="1">
      <alignment horizontal="right" vertical="center"/>
    </xf>
    <xf numFmtId="0" fontId="9" fillId="8" borderId="0" xfId="0" applyFont="1" applyFill="1" applyAlignment="1">
      <alignment horizontal="center" vertical="center"/>
    </xf>
    <xf numFmtId="0" fontId="10" fillId="7" borderId="0" xfId="0" applyFont="1" applyFill="1" applyBorder="1">
      <alignment vertical="center"/>
    </xf>
    <xf numFmtId="0" fontId="9" fillId="8" borderId="0" xfId="0" quotePrefix="1" applyFont="1" applyFill="1" applyAlignment="1">
      <alignment horizontal="center" vertical="center"/>
    </xf>
    <xf numFmtId="6" fontId="9" fillId="8" borderId="0" xfId="0" applyNumberFormat="1" applyFont="1" applyFill="1" applyAlignment="1">
      <alignment horizontal="center" vertical="center"/>
    </xf>
    <xf numFmtId="0" fontId="11" fillId="8" borderId="0" xfId="0" applyFont="1" applyFill="1">
      <alignment vertical="center"/>
    </xf>
    <xf numFmtId="0" fontId="12" fillId="8" borderId="0" xfId="0" applyFont="1" applyFill="1">
      <alignment vertical="center"/>
    </xf>
    <xf numFmtId="0" fontId="12" fillId="8" borderId="0" xfId="0" applyFont="1" applyFill="1" applyBorder="1">
      <alignment vertical="center"/>
    </xf>
    <xf numFmtId="0" fontId="12" fillId="8" borderId="14" xfId="0" applyFont="1" applyFill="1" applyBorder="1">
      <alignment vertical="center"/>
    </xf>
    <xf numFmtId="0" fontId="11" fillId="5" borderId="0" xfId="0" applyFont="1" applyFill="1">
      <alignment vertical="center"/>
    </xf>
    <xf numFmtId="0" fontId="11" fillId="5" borderId="0" xfId="0" applyFont="1" applyFill="1" applyBorder="1">
      <alignment vertical="center"/>
    </xf>
    <xf numFmtId="0" fontId="11" fillId="4" borderId="0" xfId="0" applyFont="1" applyFill="1" applyBorder="1">
      <alignment vertical="center"/>
    </xf>
    <xf numFmtId="0" fontId="11" fillId="8" borderId="13" xfId="0" applyFont="1" applyFill="1" applyBorder="1">
      <alignment vertical="center"/>
    </xf>
    <xf numFmtId="0" fontId="11" fillId="8" borderId="13" xfId="0" applyFont="1" applyFill="1" applyBorder="1" applyAlignment="1">
      <alignment horizontal="center" vertical="center"/>
    </xf>
    <xf numFmtId="0" fontId="11" fillId="8" borderId="15" xfId="0" applyFont="1" applyFill="1" applyBorder="1" applyAlignment="1">
      <alignment horizontal="center" vertical="center"/>
    </xf>
    <xf numFmtId="0" fontId="11" fillId="8" borderId="0" xfId="0" applyFont="1" applyFill="1" applyBorder="1" applyAlignment="1">
      <alignment horizontal="center" vertical="center"/>
    </xf>
    <xf numFmtId="0" fontId="11" fillId="8" borderId="14" xfId="0" applyFont="1" applyFill="1" applyBorder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left"/>
    </xf>
    <xf numFmtId="0" fontId="16" fillId="0" borderId="0" xfId="0" applyFont="1" applyAlignment="1"/>
    <xf numFmtId="0" fontId="19" fillId="0" borderId="0" xfId="0" applyFont="1" applyAlignment="1">
      <alignment horizontal="left"/>
    </xf>
    <xf numFmtId="0" fontId="16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 applyProtection="1">
      <alignment horizontal="left"/>
      <protection locked="0"/>
    </xf>
    <xf numFmtId="44" fontId="16" fillId="0" borderId="0" xfId="1" applyFont="1" applyAlignment="1" applyProtection="1">
      <alignment horizontal="left"/>
      <protection locked="0"/>
    </xf>
    <xf numFmtId="0" fontId="16" fillId="0" borderId="0" xfId="0" applyFont="1" applyBorder="1" applyAlignment="1"/>
    <xf numFmtId="0" fontId="18" fillId="0" borderId="0" xfId="0" applyFont="1" applyAlignment="1">
      <alignment horizontal="center"/>
    </xf>
    <xf numFmtId="44" fontId="21" fillId="0" borderId="0" xfId="1" applyFont="1" applyAlignment="1"/>
    <xf numFmtId="44" fontId="18" fillId="0" borderId="0" xfId="1" applyFont="1" applyAlignment="1"/>
    <xf numFmtId="0" fontId="1" fillId="0" borderId="0" xfId="0" applyFont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9" fillId="4" borderId="0" xfId="0" applyFont="1" applyFill="1" applyAlignment="1">
      <alignment horizontal="left"/>
    </xf>
    <xf numFmtId="44" fontId="16" fillId="4" borderId="0" xfId="1" applyFont="1" applyFill="1" applyAlignment="1">
      <alignment horizontal="left"/>
    </xf>
    <xf numFmtId="0" fontId="15" fillId="5" borderId="0" xfId="0" applyFont="1" applyFill="1" applyAlignment="1">
      <alignment horizontal="left"/>
    </xf>
    <xf numFmtId="44" fontId="15" fillId="5" borderId="0" xfId="1" applyFont="1" applyFill="1" applyAlignment="1">
      <alignment horizontal="left"/>
    </xf>
    <xf numFmtId="0" fontId="20" fillId="5" borderId="0" xfId="0" applyFont="1" applyFill="1" applyAlignment="1" applyProtection="1">
      <alignment horizontal="left"/>
      <protection locked="0"/>
    </xf>
    <xf numFmtId="0" fontId="20" fillId="5" borderId="0" xfId="0" applyFont="1" applyFill="1" applyBorder="1" applyAlignment="1" applyProtection="1">
      <alignment horizontal="left"/>
      <protection locked="0"/>
    </xf>
    <xf numFmtId="44" fontId="5" fillId="0" borderId="5" xfId="1" applyFont="1" applyBorder="1"/>
    <xf numFmtId="0" fontId="4" fillId="0" borderId="2" xfId="0" applyFont="1" applyBorder="1" applyAlignment="1"/>
    <xf numFmtId="44" fontId="5" fillId="0" borderId="2" xfId="1" applyFont="1" applyBorder="1"/>
    <xf numFmtId="44" fontId="5" fillId="0" borderId="12" xfId="1" applyFont="1" applyBorder="1" applyAlignment="1">
      <alignment horizontal="center" wrapText="1" shrinkToFit="1"/>
    </xf>
    <xf numFmtId="44" fontId="5" fillId="0" borderId="2" xfId="1" applyFont="1" applyBorder="1" applyAlignment="1">
      <alignment horizontal="center" wrapText="1" shrinkToFit="1"/>
    </xf>
    <xf numFmtId="44" fontId="5" fillId="3" borderId="2" xfId="1" applyFont="1" applyFill="1" applyBorder="1"/>
    <xf numFmtId="44" fontId="5" fillId="3" borderId="12" xfId="1" applyFont="1" applyFill="1" applyBorder="1"/>
    <xf numFmtId="44" fontId="5" fillId="5" borderId="2" xfId="1" applyFont="1" applyFill="1" applyBorder="1"/>
    <xf numFmtId="0" fontId="5" fillId="5" borderId="2" xfId="0" applyFont="1" applyFill="1" applyBorder="1" applyAlignment="1"/>
    <xf numFmtId="0" fontId="24" fillId="0" borderId="0" xfId="0" applyFont="1" applyAlignment="1">
      <alignment horizontal="center"/>
    </xf>
    <xf numFmtId="0" fontId="25" fillId="0" borderId="0" xfId="0" applyFont="1" applyAlignment="1"/>
    <xf numFmtId="0" fontId="2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44" fontId="21" fillId="0" borderId="0" xfId="1" applyFont="1" applyAlignment="1">
      <alignment horizontal="left"/>
    </xf>
    <xf numFmtId="0" fontId="5" fillId="0" borderId="0" xfId="0" applyFont="1" applyBorder="1" applyAlignment="1">
      <alignment horizontal="left"/>
    </xf>
    <xf numFmtId="0" fontId="26" fillId="0" borderId="6" xfId="0" applyFont="1" applyFill="1" applyBorder="1">
      <alignment vertical="center"/>
    </xf>
    <xf numFmtId="0" fontId="26" fillId="0" borderId="4" xfId="0" applyFont="1" applyFill="1" applyBorder="1">
      <alignment vertical="center"/>
    </xf>
    <xf numFmtId="0" fontId="26" fillId="0" borderId="7" xfId="0" applyFont="1" applyFill="1" applyBorder="1">
      <alignment vertical="center"/>
    </xf>
    <xf numFmtId="164" fontId="27" fillId="4" borderId="0" xfId="1" applyNumberFormat="1" applyFont="1" applyFill="1" applyBorder="1" applyAlignment="1">
      <alignment horizontal="center"/>
    </xf>
    <xf numFmtId="164" fontId="28" fillId="4" borderId="22" xfId="1" applyNumberFormat="1" applyFont="1" applyFill="1" applyBorder="1" applyAlignment="1">
      <alignment horizontal="center" vertical="center"/>
    </xf>
    <xf numFmtId="164" fontId="27" fillId="4" borderId="9" xfId="1" applyNumberFormat="1" applyFont="1" applyFill="1" applyBorder="1" applyAlignment="1">
      <alignment horizontal="center"/>
    </xf>
    <xf numFmtId="164" fontId="28" fillId="4" borderId="10" xfId="1" applyNumberFormat="1" applyFont="1" applyFill="1" applyBorder="1" applyAlignment="1">
      <alignment horizontal="center" vertical="center"/>
    </xf>
    <xf numFmtId="44" fontId="31" fillId="4" borderId="0" xfId="1" applyFont="1" applyFill="1" applyBorder="1" applyAlignment="1" applyProtection="1">
      <alignment horizontal="left" vertical="center"/>
      <protection locked="0"/>
    </xf>
    <xf numFmtId="44" fontId="29" fillId="4" borderId="0" xfId="1" applyFont="1" applyFill="1" applyBorder="1" applyAlignment="1" applyProtection="1">
      <alignment vertical="center"/>
      <protection locked="0"/>
    </xf>
    <xf numFmtId="0" fontId="30" fillId="4" borderId="0" xfId="0" applyFont="1" applyFill="1" applyBorder="1" applyProtection="1">
      <alignment vertical="center"/>
      <protection locked="0"/>
    </xf>
    <xf numFmtId="44" fontId="34" fillId="0" borderId="18" xfId="1" applyFont="1" applyFill="1" applyBorder="1" applyAlignment="1" applyProtection="1">
      <alignment horizontal="left" vertical="center"/>
      <protection locked="0"/>
    </xf>
    <xf numFmtId="164" fontId="10" fillId="4" borderId="0" xfId="1" applyNumberFormat="1" applyFont="1" applyFill="1" applyBorder="1" applyAlignment="1">
      <alignment horizontal="center"/>
    </xf>
    <xf numFmtId="164" fontId="36" fillId="4" borderId="10" xfId="1" applyNumberFormat="1" applyFont="1" applyFill="1" applyBorder="1" applyAlignment="1">
      <alignment horizontal="center"/>
    </xf>
    <xf numFmtId="164" fontId="36" fillId="4" borderId="1" xfId="1" applyNumberFormat="1" applyFont="1" applyFill="1" applyBorder="1" applyAlignment="1">
      <alignment horizontal="center"/>
    </xf>
    <xf numFmtId="164" fontId="10" fillId="2" borderId="11" xfId="1" applyNumberFormat="1" applyFont="1" applyFill="1" applyBorder="1" applyAlignment="1">
      <alignment horizontal="center"/>
    </xf>
    <xf numFmtId="0" fontId="37" fillId="0" borderId="0" xfId="0" applyFont="1" applyBorder="1" applyAlignment="1">
      <alignment horizontal="right"/>
    </xf>
    <xf numFmtId="44" fontId="38" fillId="0" borderId="0" xfId="1" applyFont="1" applyFill="1" applyBorder="1" applyAlignment="1" applyProtection="1">
      <alignment vertical="center"/>
      <protection locked="0"/>
    </xf>
    <xf numFmtId="44" fontId="36" fillId="4" borderId="0" xfId="1" applyFont="1" applyFill="1" applyBorder="1" applyAlignment="1">
      <alignment vertical="center"/>
    </xf>
    <xf numFmtId="44" fontId="39" fillId="0" borderId="0" xfId="1" applyFont="1" applyFill="1" applyBorder="1" applyAlignment="1" applyProtection="1">
      <alignment vertical="center"/>
      <protection locked="0"/>
    </xf>
    <xf numFmtId="44" fontId="40" fillId="4" borderId="0" xfId="1" applyFont="1" applyFill="1" applyBorder="1" applyAlignment="1">
      <alignment vertical="center"/>
    </xf>
    <xf numFmtId="164" fontId="36" fillId="4" borderId="0" xfId="1" applyNumberFormat="1" applyFont="1" applyFill="1" applyBorder="1" applyAlignment="1">
      <alignment horizontal="center"/>
    </xf>
    <xf numFmtId="164" fontId="41" fillId="4" borderId="2" xfId="1" applyNumberFormat="1" applyFont="1" applyFill="1" applyBorder="1" applyAlignment="1" applyProtection="1">
      <alignment horizontal="center"/>
      <protection locked="0"/>
    </xf>
    <xf numFmtId="0" fontId="36" fillId="0" borderId="0" xfId="0" applyFont="1" applyFill="1">
      <alignment vertical="center"/>
    </xf>
    <xf numFmtId="44" fontId="42" fillId="0" borderId="0" xfId="1" applyFont="1" applyAlignment="1"/>
    <xf numFmtId="0" fontId="42" fillId="0" borderId="0" xfId="0" applyFont="1" applyAlignment="1">
      <alignment horizontal="center"/>
    </xf>
    <xf numFmtId="0" fontId="36" fillId="0" borderId="2" xfId="0" applyFont="1" applyFill="1" applyBorder="1">
      <alignment vertical="center"/>
    </xf>
    <xf numFmtId="0" fontId="36" fillId="0" borderId="0" xfId="0" applyFont="1" applyFill="1" applyBorder="1">
      <alignment vertical="center"/>
    </xf>
    <xf numFmtId="0" fontId="36" fillId="0" borderId="6" xfId="0" applyFont="1" applyFill="1" applyBorder="1">
      <alignment vertical="center"/>
    </xf>
    <xf numFmtId="44" fontId="8" fillId="0" borderId="4" xfId="1" applyFont="1" applyBorder="1"/>
    <xf numFmtId="44" fontId="45" fillId="0" borderId="0" xfId="1" applyFont="1" applyAlignment="1"/>
    <xf numFmtId="44" fontId="46" fillId="0" borderId="0" xfId="1" applyFont="1" applyAlignment="1"/>
    <xf numFmtId="0" fontId="46" fillId="0" borderId="0" xfId="0" applyFont="1" applyAlignment="1">
      <alignment horizontal="center"/>
    </xf>
    <xf numFmtId="0" fontId="36" fillId="0" borderId="8" xfId="0" applyFont="1" applyFill="1" applyBorder="1">
      <alignment vertical="center"/>
    </xf>
    <xf numFmtId="0" fontId="36" fillId="0" borderId="9" xfId="0" applyFont="1" applyFill="1" applyBorder="1">
      <alignment vertical="center"/>
    </xf>
    <xf numFmtId="0" fontId="33" fillId="0" borderId="2" xfId="0" applyFont="1" applyFill="1" applyBorder="1">
      <alignment vertical="center"/>
    </xf>
    <xf numFmtId="0" fontId="33" fillId="4" borderId="2" xfId="0" applyFont="1" applyFill="1" applyBorder="1">
      <alignment vertical="center"/>
    </xf>
    <xf numFmtId="44" fontId="47" fillId="0" borderId="8" xfId="1" applyFont="1" applyBorder="1"/>
    <xf numFmtId="44" fontId="15" fillId="0" borderId="3" xfId="1" applyFont="1" applyBorder="1" applyAlignment="1">
      <alignment horizontal="center" wrapText="1"/>
    </xf>
    <xf numFmtId="0" fontId="15" fillId="0" borderId="3" xfId="0" applyFont="1" applyBorder="1" applyAlignment="1">
      <alignment horizontal="center" wrapText="1"/>
    </xf>
    <xf numFmtId="0" fontId="33" fillId="0" borderId="2" xfId="0" applyFont="1" applyFill="1" applyBorder="1" applyAlignment="1">
      <alignment horizontal="left" vertical="center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36" fillId="4" borderId="0" xfId="0" applyFont="1" applyFill="1" applyBorder="1" applyAlignment="1">
      <alignment horizontal="center" vertical="center"/>
    </xf>
    <xf numFmtId="0" fontId="36" fillId="4" borderId="0" xfId="0" applyFont="1" applyFill="1" applyBorder="1">
      <alignment vertical="center"/>
    </xf>
    <xf numFmtId="44" fontId="47" fillId="0" borderId="8" xfId="0" applyNumberFormat="1" applyFont="1" applyBorder="1" applyAlignment="1"/>
    <xf numFmtId="44" fontId="47" fillId="0" borderId="9" xfId="1" applyFont="1" applyBorder="1" applyAlignment="1">
      <alignment horizontal="center"/>
    </xf>
    <xf numFmtId="0" fontId="33" fillId="0" borderId="17" xfId="0" applyFont="1" applyFill="1" applyBorder="1" applyProtection="1">
      <alignment vertical="center"/>
      <protection locked="0"/>
    </xf>
    <xf numFmtId="0" fontId="33" fillId="0" borderId="17" xfId="0" applyFont="1" applyFill="1" applyBorder="1">
      <alignment vertical="center"/>
    </xf>
    <xf numFmtId="0" fontId="33" fillId="0" borderId="0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44" fontId="38" fillId="0" borderId="0" xfId="0" applyNumberFormat="1" applyFont="1" applyFill="1" applyBorder="1" applyAlignment="1">
      <alignment horizontal="center"/>
    </xf>
    <xf numFmtId="44" fontId="47" fillId="0" borderId="10" xfId="0" applyNumberFormat="1" applyFont="1" applyBorder="1" applyAlignment="1"/>
    <xf numFmtId="0" fontId="33" fillId="0" borderId="0" xfId="0" applyFont="1" applyFill="1" applyBorder="1">
      <alignment vertical="center"/>
    </xf>
    <xf numFmtId="0" fontId="28" fillId="0" borderId="0" xfId="0" applyFont="1" applyFill="1">
      <alignment vertical="center"/>
    </xf>
    <xf numFmtId="0" fontId="36" fillId="0" borderId="23" xfId="0" applyFont="1" applyFill="1" applyBorder="1">
      <alignment vertical="center"/>
    </xf>
    <xf numFmtId="0" fontId="36" fillId="0" borderId="24" xfId="0" applyFont="1" applyFill="1" applyBorder="1">
      <alignment vertical="center"/>
    </xf>
    <xf numFmtId="0" fontId="36" fillId="4" borderId="9" xfId="0" applyFont="1" applyFill="1" applyBorder="1">
      <alignment vertical="center"/>
    </xf>
    <xf numFmtId="44" fontId="20" fillId="0" borderId="0" xfId="1" applyFont="1" applyAlignment="1"/>
    <xf numFmtId="0" fontId="33" fillId="4" borderId="0" xfId="0" applyFont="1" applyFill="1" applyBorder="1" applyAlignment="1" applyProtection="1">
      <alignment horizontal="center" vertical="center"/>
      <protection locked="0"/>
    </xf>
    <xf numFmtId="0" fontId="36" fillId="4" borderId="11" xfId="0" applyFont="1" applyFill="1" applyBorder="1">
      <alignment vertical="center"/>
    </xf>
    <xf numFmtId="0" fontId="33" fillId="4" borderId="0" xfId="0" applyFont="1" applyFill="1" applyBorder="1" applyProtection="1">
      <alignment vertical="center"/>
      <protection locked="0"/>
    </xf>
    <xf numFmtId="0" fontId="33" fillId="4" borderId="0" xfId="0" applyFont="1" applyFill="1" applyBorder="1">
      <alignment vertical="center"/>
    </xf>
    <xf numFmtId="44" fontId="35" fillId="4" borderId="0" xfId="0" applyNumberFormat="1" applyFont="1" applyFill="1" applyBorder="1" applyAlignment="1">
      <alignment horizontal="center"/>
    </xf>
    <xf numFmtId="0" fontId="33" fillId="4" borderId="0" xfId="0" applyFont="1" applyFill="1" applyBorder="1" applyAlignment="1">
      <alignment horizontal="center" vertical="center"/>
    </xf>
    <xf numFmtId="0" fontId="50" fillId="0" borderId="2" xfId="0" applyFont="1" applyFill="1" applyBorder="1" applyAlignment="1">
      <alignment horizontal="center" vertical="center"/>
    </xf>
    <xf numFmtId="0" fontId="33" fillId="0" borderId="17" xfId="0" applyFont="1" applyFill="1" applyBorder="1" applyAlignment="1">
      <alignment horizontal="left" vertical="center"/>
    </xf>
    <xf numFmtId="44" fontId="29" fillId="0" borderId="17" xfId="1" applyFont="1" applyFill="1" applyBorder="1" applyAlignment="1" applyProtection="1">
      <alignment vertical="center"/>
      <protection locked="0"/>
    </xf>
    <xf numFmtId="0" fontId="30" fillId="4" borderId="20" xfId="0" applyFont="1" applyFill="1" applyBorder="1">
      <alignment vertical="center"/>
    </xf>
    <xf numFmtId="0" fontId="33" fillId="0" borderId="3" xfId="0" applyFont="1" applyFill="1" applyBorder="1">
      <alignment vertical="center"/>
    </xf>
    <xf numFmtId="0" fontId="33" fillId="0" borderId="0" xfId="0" applyFont="1" applyFill="1" applyBorder="1" applyAlignment="1">
      <alignment horizontal="left" vertical="center"/>
    </xf>
    <xf numFmtId="0" fontId="48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8" fillId="0" borderId="0" xfId="0" applyFont="1" applyFill="1" applyBorder="1" applyAlignment="1">
      <alignment horizontal="center" vertical="center"/>
    </xf>
    <xf numFmtId="44" fontId="31" fillId="0" borderId="0" xfId="1" applyFont="1" applyFill="1" applyBorder="1" applyAlignment="1">
      <alignment vertical="center"/>
    </xf>
    <xf numFmtId="44" fontId="53" fillId="0" borderId="0" xfId="1" applyFont="1" applyFill="1" applyBorder="1" applyAlignment="1">
      <alignment vertical="center"/>
    </xf>
    <xf numFmtId="0" fontId="11" fillId="0" borderId="2" xfId="0" applyFont="1" applyFill="1" applyBorder="1">
      <alignment vertical="center"/>
    </xf>
    <xf numFmtId="0" fontId="11" fillId="0" borderId="2" xfId="0" applyFont="1" applyFill="1" applyBorder="1" applyAlignment="1">
      <alignment horizontal="left" vertical="center"/>
    </xf>
    <xf numFmtId="0" fontId="11" fillId="0" borderId="17" xfId="0" applyFont="1" applyFill="1" applyBorder="1">
      <alignment vertical="center"/>
    </xf>
    <xf numFmtId="0" fontId="11" fillId="0" borderId="17" xfId="0" applyFont="1" applyFill="1" applyBorder="1" applyAlignment="1">
      <alignment horizontal="left" vertical="center"/>
    </xf>
    <xf numFmtId="0" fontId="11" fillId="0" borderId="17" xfId="0" applyFont="1" applyFill="1" applyBorder="1" applyProtection="1">
      <alignment vertical="center"/>
      <protection locked="0"/>
    </xf>
    <xf numFmtId="44" fontId="35" fillId="0" borderId="18" xfId="1" applyFont="1" applyFill="1" applyBorder="1" applyAlignment="1" applyProtection="1">
      <alignment horizontal="left" vertical="center"/>
      <protection locked="0"/>
    </xf>
    <xf numFmtId="44" fontId="55" fillId="0" borderId="17" xfId="1" applyFont="1" applyFill="1" applyBorder="1" applyAlignment="1" applyProtection="1">
      <alignment vertical="center"/>
      <protection locked="0"/>
    </xf>
    <xf numFmtId="0" fontId="56" fillId="4" borderId="20" xfId="0" applyFont="1" applyFill="1" applyBorder="1" applyProtection="1">
      <alignment vertical="center"/>
      <protection locked="0"/>
    </xf>
    <xf numFmtId="0" fontId="11" fillId="0" borderId="0" xfId="0" applyFont="1" applyFill="1" applyBorder="1" applyProtection="1">
      <alignment vertical="center"/>
      <protection locked="0"/>
    </xf>
    <xf numFmtId="0" fontId="11" fillId="0" borderId="0" xfId="0" applyFont="1" applyFill="1">
      <alignment vertical="center"/>
    </xf>
    <xf numFmtId="44" fontId="35" fillId="0" borderId="18" xfId="1" applyFont="1" applyFill="1" applyBorder="1" applyAlignment="1" applyProtection="1">
      <alignment horizontal="center" vertical="center"/>
      <protection locked="0"/>
    </xf>
    <xf numFmtId="0" fontId="11" fillId="0" borderId="3" xfId="0" applyFont="1" applyFill="1" applyBorder="1">
      <alignment vertical="center"/>
    </xf>
    <xf numFmtId="0" fontId="11" fillId="0" borderId="0" xfId="0" applyFont="1" applyFill="1" applyBorder="1">
      <alignment vertical="center"/>
    </xf>
    <xf numFmtId="0" fontId="16" fillId="0" borderId="0" xfId="0" applyFont="1" applyAlignment="1" applyProtection="1">
      <alignment horizontal="center"/>
      <protection locked="0"/>
    </xf>
    <xf numFmtId="0" fontId="42" fillId="0" borderId="0" xfId="0" applyFont="1" applyAlignment="1" applyProtection="1">
      <alignment horizontal="left"/>
      <protection locked="0"/>
    </xf>
    <xf numFmtId="0" fontId="42" fillId="0" borderId="0" xfId="0" applyFont="1" applyAlignment="1" applyProtection="1">
      <protection locked="0"/>
    </xf>
    <xf numFmtId="0" fontId="51" fillId="5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left"/>
      <protection locked="0"/>
    </xf>
    <xf numFmtId="0" fontId="16" fillId="0" borderId="0" xfId="0" applyFont="1" applyAlignment="1" applyProtection="1">
      <protection locked="0"/>
    </xf>
    <xf numFmtId="44" fontId="21" fillId="0" borderId="0" xfId="1" applyFont="1" applyAlignment="1" applyProtection="1">
      <protection locked="0"/>
    </xf>
    <xf numFmtId="0" fontId="19" fillId="0" borderId="0" xfId="0" applyFont="1" applyAlignment="1" applyProtection="1">
      <alignment horizontal="left"/>
    </xf>
    <xf numFmtId="0" fontId="16" fillId="0" borderId="0" xfId="0" applyFont="1" applyAlignment="1" applyProtection="1"/>
    <xf numFmtId="164" fontId="16" fillId="0" borderId="0" xfId="1" applyNumberFormat="1" applyFont="1" applyAlignment="1" applyProtection="1"/>
    <xf numFmtId="0" fontId="16" fillId="0" borderId="0" xfId="0" applyFont="1" applyAlignment="1" applyProtection="1">
      <alignment horizontal="center"/>
    </xf>
    <xf numFmtId="0" fontId="16" fillId="0" borderId="0" xfId="0" applyFont="1" applyAlignment="1" applyProtection="1">
      <alignment horizontal="left"/>
    </xf>
    <xf numFmtId="44" fontId="16" fillId="0" borderId="0" xfId="1" applyFont="1" applyAlignment="1" applyProtection="1">
      <alignment horizontal="left"/>
    </xf>
    <xf numFmtId="0" fontId="20" fillId="0" borderId="0" xfId="0" applyFont="1" applyAlignment="1" applyProtection="1">
      <alignment horizontal="left"/>
    </xf>
    <xf numFmtId="9" fontId="2" fillId="2" borderId="0" xfId="2" applyFont="1" applyFill="1" applyAlignment="1" applyProtection="1">
      <alignment horizontal="center"/>
    </xf>
    <xf numFmtId="44" fontId="21" fillId="0" borderId="0" xfId="1" applyFont="1" applyAlignment="1" applyProtection="1"/>
    <xf numFmtId="44" fontId="16" fillId="0" borderId="0" xfId="1" applyFont="1" applyAlignment="1" applyProtection="1"/>
    <xf numFmtId="0" fontId="19" fillId="3" borderId="0" xfId="0" applyFont="1" applyFill="1" applyAlignment="1" applyProtection="1">
      <alignment horizontal="left"/>
    </xf>
    <xf numFmtId="44" fontId="16" fillId="3" borderId="0" xfId="1" applyFont="1" applyFill="1" applyAlignment="1" applyProtection="1">
      <alignment horizontal="left"/>
    </xf>
    <xf numFmtId="44" fontId="16" fillId="5" borderId="0" xfId="1" applyFont="1" applyFill="1" applyAlignment="1" applyProtection="1">
      <alignment horizontal="left"/>
    </xf>
    <xf numFmtId="0" fontId="16" fillId="5" borderId="0" xfId="0" applyFont="1" applyFill="1" applyAlignment="1" applyProtection="1">
      <alignment horizontal="left"/>
    </xf>
    <xf numFmtId="44" fontId="17" fillId="0" borderId="0" xfId="1" applyFont="1" applyAlignment="1" applyProtection="1"/>
    <xf numFmtId="44" fontId="18" fillId="0" borderId="0" xfId="1" applyFont="1" applyAlignment="1" applyProtection="1"/>
    <xf numFmtId="0" fontId="18" fillId="0" borderId="0" xfId="0" applyFont="1" applyAlignment="1" applyProtection="1">
      <alignment horizontal="center"/>
    </xf>
    <xf numFmtId="44" fontId="16" fillId="0" borderId="0" xfId="1" applyFont="1" applyAlignment="1" applyProtection="1">
      <alignment horizontal="left" wrapText="1" shrinkToFit="1"/>
    </xf>
    <xf numFmtId="0" fontId="19" fillId="5" borderId="0" xfId="0" applyFont="1" applyFill="1" applyAlignment="1" applyProtection="1">
      <alignment horizontal="left"/>
    </xf>
    <xf numFmtId="44" fontId="16" fillId="5" borderId="0" xfId="1" applyFont="1" applyFill="1" applyAlignment="1" applyProtection="1">
      <alignment horizontal="left" wrapText="1" shrinkToFit="1"/>
    </xf>
    <xf numFmtId="44" fontId="18" fillId="0" borderId="3" xfId="1" applyFont="1" applyBorder="1" applyAlignment="1" applyProtection="1">
      <alignment horizontal="center" wrapText="1"/>
    </xf>
    <xf numFmtId="0" fontId="18" fillId="0" borderId="3" xfId="0" applyFont="1" applyBorder="1" applyAlignment="1" applyProtection="1">
      <alignment horizontal="center" wrapText="1"/>
    </xf>
    <xf numFmtId="44" fontId="16" fillId="5" borderId="0" xfId="0" applyNumberFormat="1" applyFont="1" applyFill="1" applyAlignment="1" applyProtection="1">
      <alignment horizontal="left"/>
    </xf>
    <xf numFmtId="44" fontId="16" fillId="0" borderId="3" xfId="1" applyFont="1" applyBorder="1" applyAlignment="1" applyProtection="1"/>
    <xf numFmtId="0" fontId="16" fillId="0" borderId="3" xfId="0" applyFont="1" applyBorder="1" applyAlignment="1" applyProtection="1">
      <alignment horizontal="center"/>
    </xf>
    <xf numFmtId="0" fontId="20" fillId="0" borderId="0" xfId="0" applyFont="1" applyBorder="1" applyAlignment="1" applyProtection="1">
      <alignment horizontal="left"/>
    </xf>
    <xf numFmtId="0" fontId="16" fillId="0" borderId="0" xfId="0" applyFont="1" applyBorder="1" applyAlignment="1" applyProtection="1"/>
    <xf numFmtId="44" fontId="19" fillId="0" borderId="0" xfId="1" applyFont="1" applyAlignment="1" applyProtection="1"/>
    <xf numFmtId="44" fontId="14" fillId="0" borderId="0" xfId="1" applyFont="1" applyFill="1" applyAlignment="1" applyProtection="1">
      <alignment horizontal="center" vertical="center"/>
    </xf>
    <xf numFmtId="44" fontId="16" fillId="0" borderId="0" xfId="0" applyNumberFormat="1" applyFont="1" applyAlignment="1" applyProtection="1">
      <alignment horizontal="left"/>
    </xf>
    <xf numFmtId="44" fontId="22" fillId="0" borderId="0" xfId="1" applyFont="1" applyAlignment="1" applyProtection="1">
      <alignment horizontal="left"/>
    </xf>
    <xf numFmtId="44" fontId="23" fillId="0" borderId="0" xfId="1" applyFont="1" applyAlignment="1" applyProtection="1">
      <alignment horizontal="left"/>
    </xf>
    <xf numFmtId="44" fontId="22" fillId="4" borderId="0" xfId="1" applyFont="1" applyFill="1" applyAlignment="1" applyProtection="1">
      <alignment horizontal="left"/>
    </xf>
    <xf numFmtId="44" fontId="23" fillId="4" borderId="0" xfId="0" applyNumberFormat="1" applyFont="1" applyFill="1" applyAlignment="1" applyProtection="1">
      <alignment horizontal="left"/>
    </xf>
    <xf numFmtId="0" fontId="33" fillId="4" borderId="17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17" xfId="0" applyFont="1" applyFill="1" applyBorder="1" applyAlignment="1" applyProtection="1">
      <alignment horizontal="center" vertical="center" shrinkToFit="1"/>
      <protection locked="0"/>
    </xf>
    <xf numFmtId="44" fontId="34" fillId="0" borderId="17" xfId="1" applyFont="1" applyFill="1" applyBorder="1" applyAlignment="1" applyProtection="1">
      <alignment horizontal="center" vertical="center"/>
      <protection locked="0"/>
    </xf>
    <xf numFmtId="0" fontId="33" fillId="0" borderId="17" xfId="0" applyFont="1" applyFill="1" applyBorder="1" applyAlignment="1" applyProtection="1">
      <alignment horizontal="center" vertical="center" shrinkToFit="1"/>
      <protection locked="0"/>
    </xf>
    <xf numFmtId="0" fontId="33" fillId="0" borderId="19" xfId="0" applyFont="1" applyFill="1" applyBorder="1" applyAlignment="1">
      <alignment horizontal="center" vertical="center"/>
    </xf>
    <xf numFmtId="0" fontId="42" fillId="5" borderId="0" xfId="0" applyFont="1" applyFill="1" applyAlignment="1"/>
    <xf numFmtId="0" fontId="42" fillId="5" borderId="0" xfId="0" applyFont="1" applyFill="1" applyAlignment="1">
      <alignment horizontal="left"/>
    </xf>
    <xf numFmtId="44" fontId="5" fillId="0" borderId="9" xfId="1" applyFont="1" applyBorder="1"/>
    <xf numFmtId="0" fontId="36" fillId="9" borderId="0" xfId="0" applyFont="1" applyFill="1" applyBorder="1" applyAlignment="1">
      <alignment horizontal="center" vertical="center"/>
    </xf>
    <xf numFmtId="0" fontId="36" fillId="0" borderId="1" xfId="0" applyFont="1" applyFill="1" applyBorder="1">
      <alignment vertical="center"/>
    </xf>
    <xf numFmtId="0" fontId="36" fillId="0" borderId="11" xfId="0" applyFont="1" applyFill="1" applyBorder="1">
      <alignment vertical="center"/>
    </xf>
    <xf numFmtId="0" fontId="30" fillId="4" borderId="17" xfId="0" applyFont="1" applyFill="1" applyBorder="1" applyProtection="1">
      <alignment vertical="center"/>
      <protection locked="0"/>
    </xf>
    <xf numFmtId="0" fontId="59" fillId="0" borderId="0" xfId="0" applyFont="1" applyAlignment="1"/>
    <xf numFmtId="44" fontId="59" fillId="0" borderId="5" xfId="1" applyFont="1" applyBorder="1"/>
    <xf numFmtId="0" fontId="20" fillId="0" borderId="0" xfId="0" applyFont="1" applyAlignment="1"/>
    <xf numFmtId="44" fontId="16" fillId="0" borderId="0" xfId="1" applyFont="1"/>
    <xf numFmtId="44" fontId="16" fillId="0" borderId="5" xfId="1" applyFont="1" applyBorder="1"/>
    <xf numFmtId="44" fontId="16" fillId="0" borderId="0" xfId="0" applyNumberFormat="1" applyFont="1" applyAlignment="1"/>
    <xf numFmtId="0" fontId="58" fillId="0" borderId="0" xfId="0" applyFont="1" applyBorder="1" applyAlignment="1"/>
    <xf numFmtId="44" fontId="59" fillId="0" borderId="0" xfId="1" applyFont="1" applyBorder="1"/>
    <xf numFmtId="44" fontId="59" fillId="0" borderId="0" xfId="0" applyNumberFormat="1" applyFont="1" applyBorder="1" applyAlignment="1"/>
    <xf numFmtId="44" fontId="16" fillId="0" borderId="5" xfId="1" applyFont="1" applyBorder="1" applyAlignment="1">
      <alignment horizontal="center"/>
    </xf>
    <xf numFmtId="44" fontId="16" fillId="0" borderId="0" xfId="0" quotePrefix="1" applyNumberFormat="1" applyFont="1" applyAlignment="1">
      <alignment horizontal="center"/>
    </xf>
    <xf numFmtId="44" fontId="37" fillId="5" borderId="7" xfId="1" applyFont="1" applyFill="1" applyBorder="1" applyAlignment="1">
      <alignment horizontal="right"/>
    </xf>
    <xf numFmtId="44" fontId="5" fillId="5" borderId="23" xfId="1" applyFont="1" applyFill="1" applyBorder="1"/>
    <xf numFmtId="44" fontId="5" fillId="5" borderId="26" xfId="1" applyFont="1" applyFill="1" applyBorder="1"/>
    <xf numFmtId="9" fontId="2" fillId="2" borderId="24" xfId="2" applyFont="1" applyFill="1" applyBorder="1" applyAlignment="1"/>
    <xf numFmtId="44" fontId="37" fillId="0" borderId="7" xfId="1" applyFont="1" applyBorder="1" applyAlignment="1">
      <alignment horizontal="center" vertical="center" wrapText="1"/>
    </xf>
    <xf numFmtId="44" fontId="45" fillId="0" borderId="0" xfId="1" applyFont="1" applyAlignment="1" applyProtection="1"/>
    <xf numFmtId="44" fontId="61" fillId="0" borderId="0" xfId="1" applyFont="1" applyAlignment="1"/>
    <xf numFmtId="0" fontId="33" fillId="0" borderId="19" xfId="0" applyFont="1" applyFill="1" applyBorder="1">
      <alignment vertical="center"/>
    </xf>
    <xf numFmtId="0" fontId="33" fillId="0" borderId="17" xfId="0" applyFont="1" applyFill="1" applyBorder="1" applyAlignment="1">
      <alignment horizontal="center" vertical="center"/>
    </xf>
    <xf numFmtId="44" fontId="19" fillId="0" borderId="0" xfId="1" applyFont="1" applyAlignment="1"/>
    <xf numFmtId="44" fontId="16" fillId="0" borderId="0" xfId="1" applyFont="1" applyAlignment="1"/>
    <xf numFmtId="0" fontId="9" fillId="0" borderId="0" xfId="0" applyFont="1" applyFill="1">
      <alignment vertical="center"/>
    </xf>
    <xf numFmtId="44" fontId="2" fillId="2" borderId="0" xfId="1" applyFont="1" applyFill="1" applyAlignment="1" applyProtection="1">
      <alignment horizontal="center"/>
    </xf>
    <xf numFmtId="44" fontId="29" fillId="0" borderId="17" xfId="1" applyFont="1" applyFill="1" applyBorder="1" applyAlignment="1" applyProtection="1">
      <alignment horizontal="center" vertical="center" shrinkToFit="1"/>
      <protection locked="0"/>
    </xf>
    <xf numFmtId="164" fontId="32" fillId="2" borderId="21" xfId="1" applyNumberFormat="1" applyFont="1" applyFill="1" applyBorder="1" applyAlignment="1" applyProtection="1">
      <alignment horizontal="center" vertical="center" shrinkToFit="1"/>
      <protection locked="0"/>
    </xf>
    <xf numFmtId="164" fontId="32" fillId="2" borderId="18" xfId="1" applyNumberFormat="1" applyFont="1" applyFill="1" applyBorder="1" applyAlignment="1" applyProtection="1">
      <alignment horizontal="center" vertical="center" shrinkToFit="1"/>
      <protection locked="0"/>
    </xf>
    <xf numFmtId="0" fontId="41" fillId="2" borderId="17" xfId="0" applyFont="1" applyFill="1" applyBorder="1" applyAlignment="1" applyProtection="1">
      <alignment horizontal="center" vertical="center" shrinkToFit="1"/>
      <protection locked="0"/>
    </xf>
    <xf numFmtId="0" fontId="41" fillId="2" borderId="17" xfId="0" applyFont="1" applyFill="1" applyBorder="1" applyAlignment="1" applyProtection="1">
      <alignment horizontal="center" vertical="center" shrinkToFit="1"/>
    </xf>
    <xf numFmtId="0" fontId="41" fillId="2" borderId="18" xfId="0" applyFont="1" applyFill="1" applyBorder="1" applyAlignment="1" applyProtection="1">
      <alignment horizontal="center" vertical="center" shrinkToFit="1"/>
    </xf>
    <xf numFmtId="0" fontId="41" fillId="2" borderId="17" xfId="0" applyFont="1" applyFill="1" applyBorder="1" applyAlignment="1" applyProtection="1">
      <alignment horizontal="center" vertical="center" wrapText="1" shrinkToFit="1"/>
      <protection locked="0"/>
    </xf>
    <xf numFmtId="0" fontId="41" fillId="2" borderId="18" xfId="0" applyFont="1" applyFill="1" applyBorder="1" applyAlignment="1" applyProtection="1">
      <alignment horizontal="center" vertical="center" wrapText="1" shrinkToFit="1"/>
      <protection locked="0"/>
    </xf>
    <xf numFmtId="0" fontId="33" fillId="0" borderId="17" xfId="0" applyFont="1" applyFill="1" applyBorder="1" applyAlignment="1" applyProtection="1">
      <alignment horizontal="center" vertical="center" shrinkToFit="1"/>
      <protection locked="0"/>
    </xf>
    <xf numFmtId="0" fontId="33" fillId="0" borderId="18" xfId="0" applyFont="1" applyFill="1" applyBorder="1" applyAlignment="1" applyProtection="1">
      <alignment horizontal="center" vertical="center" shrinkToFit="1"/>
      <protection locked="0"/>
    </xf>
    <xf numFmtId="44" fontId="34" fillId="0" borderId="21" xfId="1" applyFont="1" applyFill="1" applyBorder="1" applyAlignment="1" applyProtection="1">
      <alignment horizontal="center" vertical="center"/>
      <protection locked="0"/>
    </xf>
    <xf numFmtId="44" fontId="34" fillId="0" borderId="17" xfId="1" applyFont="1" applyFill="1" applyBorder="1" applyAlignment="1" applyProtection="1">
      <alignment horizontal="center" vertical="center"/>
      <protection locked="0"/>
    </xf>
    <xf numFmtId="44" fontId="48" fillId="0" borderId="0" xfId="0" applyNumberFormat="1" applyFont="1" applyFill="1" applyBorder="1" applyAlignment="1">
      <alignment horizontal="center" vertical="center"/>
    </xf>
    <xf numFmtId="164" fontId="48" fillId="0" borderId="21" xfId="0" applyNumberFormat="1" applyFont="1" applyFill="1" applyBorder="1" applyAlignment="1">
      <alignment horizontal="center" vertical="center"/>
    </xf>
    <xf numFmtId="164" fontId="48" fillId="0" borderId="17" xfId="0" applyNumberFormat="1" applyFont="1" applyFill="1" applyBorder="1" applyAlignment="1">
      <alignment horizontal="center" vertical="center"/>
    </xf>
    <xf numFmtId="164" fontId="48" fillId="0" borderId="18" xfId="0" applyNumberFormat="1" applyFont="1" applyFill="1" applyBorder="1" applyAlignment="1">
      <alignment horizontal="center" vertical="center"/>
    </xf>
    <xf numFmtId="164" fontId="48" fillId="0" borderId="21" xfId="0" applyNumberFormat="1" applyFont="1" applyFill="1" applyBorder="1" applyAlignment="1" applyProtection="1">
      <alignment horizontal="center" vertical="center"/>
      <protection locked="0"/>
    </xf>
    <xf numFmtId="164" fontId="48" fillId="0" borderId="17" xfId="0" applyNumberFormat="1" applyFont="1" applyFill="1" applyBorder="1" applyAlignment="1" applyProtection="1">
      <alignment horizontal="center" vertical="center"/>
      <protection locked="0"/>
    </xf>
    <xf numFmtId="164" fontId="48" fillId="0" borderId="18" xfId="0" applyNumberFormat="1" applyFont="1" applyFill="1" applyBorder="1" applyAlignment="1" applyProtection="1">
      <alignment horizontal="center" vertical="center"/>
      <protection locked="0"/>
    </xf>
    <xf numFmtId="0" fontId="33" fillId="0" borderId="0" xfId="0" applyFont="1" applyFill="1" applyBorder="1" applyAlignment="1">
      <alignment horizontal="center" vertical="center"/>
    </xf>
    <xf numFmtId="0" fontId="33" fillId="5" borderId="3" xfId="0" applyFont="1" applyFill="1" applyBorder="1" applyAlignment="1">
      <alignment horizontal="center" vertical="center"/>
    </xf>
    <xf numFmtId="0" fontId="36" fillId="9" borderId="25" xfId="0" applyFont="1" applyFill="1" applyBorder="1" applyAlignment="1">
      <alignment horizontal="center" vertical="center"/>
    </xf>
    <xf numFmtId="0" fontId="36" fillId="9" borderId="2" xfId="0" applyFont="1" applyFill="1" applyBorder="1" applyAlignment="1">
      <alignment horizontal="center" vertical="center"/>
    </xf>
    <xf numFmtId="0" fontId="36" fillId="9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 applyProtection="1">
      <alignment horizontal="center" vertical="center"/>
      <protection locked="0"/>
    </xf>
    <xf numFmtId="0" fontId="33" fillId="5" borderId="17" xfId="0" applyFont="1" applyFill="1" applyBorder="1" applyAlignment="1" applyProtection="1">
      <alignment horizontal="center" vertical="center"/>
      <protection locked="0"/>
    </xf>
    <xf numFmtId="0" fontId="33" fillId="5" borderId="18" xfId="0" applyFont="1" applyFill="1" applyBorder="1" applyAlignment="1" applyProtection="1">
      <alignment horizontal="center" vertical="center"/>
      <protection locked="0"/>
    </xf>
    <xf numFmtId="0" fontId="33" fillId="4" borderId="0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/>
    </xf>
    <xf numFmtId="0" fontId="33" fillId="5" borderId="3" xfId="0" applyFont="1" applyFill="1" applyBorder="1" applyAlignment="1">
      <alignment horizontal="center" vertical="center" shrinkToFit="1"/>
    </xf>
    <xf numFmtId="0" fontId="33" fillId="5" borderId="21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center" vertical="center"/>
    </xf>
    <xf numFmtId="44" fontId="28" fillId="5" borderId="0" xfId="0" applyNumberFormat="1" applyFont="1" applyFill="1" applyBorder="1" applyAlignment="1">
      <alignment horizontal="center" wrapText="1"/>
    </xf>
    <xf numFmtId="44" fontId="33" fillId="5" borderId="21" xfId="0" applyNumberFormat="1" applyFont="1" applyFill="1" applyBorder="1" applyAlignment="1">
      <alignment horizontal="center" vertical="center" wrapText="1"/>
    </xf>
    <xf numFmtId="44" fontId="33" fillId="5" borderId="17" xfId="0" applyNumberFormat="1" applyFont="1" applyFill="1" applyBorder="1" applyAlignment="1">
      <alignment horizontal="center" vertical="center" wrapText="1"/>
    </xf>
    <xf numFmtId="44" fontId="33" fillId="5" borderId="18" xfId="0" applyNumberFormat="1" applyFont="1" applyFill="1" applyBorder="1" applyAlignment="1">
      <alignment horizontal="center" vertical="center" wrapText="1"/>
    </xf>
    <xf numFmtId="0" fontId="36" fillId="4" borderId="0" xfId="0" applyFont="1" applyFill="1" applyBorder="1" applyAlignment="1">
      <alignment horizontal="left" vertical="center"/>
    </xf>
    <xf numFmtId="0" fontId="33" fillId="4" borderId="0" xfId="0" applyFont="1" applyFill="1" applyBorder="1" applyAlignment="1">
      <alignment horizontal="left" vertical="center"/>
    </xf>
    <xf numFmtId="0" fontId="32" fillId="2" borderId="2" xfId="0" applyFont="1" applyFill="1" applyBorder="1" applyAlignment="1" applyProtection="1">
      <alignment horizontal="center" vertical="center" shrinkToFit="1"/>
      <protection locked="0"/>
    </xf>
    <xf numFmtId="0" fontId="43" fillId="0" borderId="2" xfId="0" applyFont="1" applyFill="1" applyBorder="1" applyAlignment="1">
      <alignment horizontal="center" vertical="center" shrinkToFit="1"/>
    </xf>
    <xf numFmtId="0" fontId="44" fillId="0" borderId="2" xfId="0" applyFont="1" applyFill="1" applyBorder="1" applyAlignment="1">
      <alignment horizontal="center" vertical="center"/>
    </xf>
    <xf numFmtId="0" fontId="63" fillId="0" borderId="17" xfId="0" applyFont="1" applyFill="1" applyBorder="1" applyAlignment="1" applyProtection="1">
      <alignment horizontal="center" vertical="center"/>
      <protection locked="0"/>
    </xf>
    <xf numFmtId="0" fontId="63" fillId="0" borderId="18" xfId="0" applyFont="1" applyFill="1" applyBorder="1" applyAlignment="1" applyProtection="1">
      <alignment horizontal="center" vertical="center"/>
      <protection locked="0"/>
    </xf>
    <xf numFmtId="164" fontId="62" fillId="4" borderId="3" xfId="1" applyNumberFormat="1" applyFont="1" applyFill="1" applyBorder="1" applyAlignment="1" applyProtection="1">
      <alignment horizontal="center" vertical="center"/>
    </xf>
    <xf numFmtId="164" fontId="52" fillId="2" borderId="2" xfId="1" applyNumberFormat="1" applyFont="1" applyFill="1" applyBorder="1" applyAlignment="1">
      <alignment horizontal="center"/>
    </xf>
    <xf numFmtId="0" fontId="33" fillId="0" borderId="17" xfId="0" applyFont="1" applyFill="1" applyBorder="1" applyAlignment="1" applyProtection="1">
      <alignment horizontal="center" vertical="center"/>
    </xf>
    <xf numFmtId="0" fontId="33" fillId="0" borderId="18" xfId="0" applyFont="1" applyFill="1" applyBorder="1" applyAlignment="1" applyProtection="1">
      <alignment horizontal="center" vertical="center"/>
    </xf>
    <xf numFmtId="0" fontId="11" fillId="0" borderId="17" xfId="0" applyFont="1" applyFill="1" applyBorder="1" applyAlignment="1" applyProtection="1">
      <alignment horizontal="center" vertical="center" shrinkToFit="1"/>
      <protection locked="0"/>
    </xf>
    <xf numFmtId="44" fontId="35" fillId="0" borderId="17" xfId="1" applyFont="1" applyFill="1" applyBorder="1" applyAlignment="1" applyProtection="1">
      <alignment horizontal="center" vertical="center"/>
      <protection locked="0"/>
    </xf>
    <xf numFmtId="44" fontId="49" fillId="0" borderId="17" xfId="1" applyFont="1" applyFill="1" applyBorder="1" applyAlignment="1" applyProtection="1">
      <alignment horizontal="center" vertical="center"/>
      <protection locked="0"/>
    </xf>
    <xf numFmtId="44" fontId="49" fillId="0" borderId="18" xfId="1" applyFont="1" applyFill="1" applyBorder="1" applyAlignment="1" applyProtection="1">
      <alignment horizontal="center" vertical="center"/>
      <protection locked="0"/>
    </xf>
    <xf numFmtId="44" fontId="35" fillId="0" borderId="17" xfId="1" applyFont="1" applyFill="1" applyBorder="1" applyAlignment="1" applyProtection="1">
      <alignment vertical="center"/>
      <protection locked="0"/>
    </xf>
    <xf numFmtId="0" fontId="33" fillId="0" borderId="17" xfId="0" applyFont="1" applyFill="1" applyBorder="1" applyAlignment="1" applyProtection="1">
      <alignment horizontal="center" vertical="center"/>
      <protection locked="0"/>
    </xf>
    <xf numFmtId="0" fontId="33" fillId="0" borderId="18" xfId="0" applyFont="1" applyFill="1" applyBorder="1" applyAlignment="1" applyProtection="1">
      <alignment horizontal="center" vertical="center"/>
      <protection locked="0"/>
    </xf>
    <xf numFmtId="44" fontId="35" fillId="0" borderId="17" xfId="0" applyNumberFormat="1" applyFont="1" applyFill="1" applyBorder="1" applyAlignment="1">
      <alignment horizontal="center"/>
    </xf>
    <xf numFmtId="0" fontId="11" fillId="0" borderId="19" xfId="0" applyFont="1" applyFill="1" applyBorder="1" applyAlignment="1" applyProtection="1">
      <alignment horizontal="center" vertical="center"/>
      <protection locked="0"/>
    </xf>
    <xf numFmtId="0" fontId="11" fillId="0" borderId="17" xfId="0" applyFont="1" applyFill="1" applyBorder="1" applyAlignment="1" applyProtection="1">
      <alignment horizontal="center" vertical="center"/>
      <protection locked="0"/>
    </xf>
    <xf numFmtId="0" fontId="11" fillId="0" borderId="18" xfId="0" applyFont="1" applyFill="1" applyBorder="1" applyAlignment="1" applyProtection="1">
      <alignment horizontal="center" vertical="center"/>
      <protection locked="0"/>
    </xf>
    <xf numFmtId="164" fontId="35" fillId="0" borderId="2" xfId="1" applyNumberFormat="1" applyFont="1" applyFill="1" applyBorder="1" applyAlignment="1">
      <alignment horizontal="center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0" fontId="11" fillId="0" borderId="12" xfId="0" applyFont="1" applyFill="1" applyBorder="1" applyAlignment="1" applyProtection="1">
      <alignment horizontal="center" vertical="center"/>
      <protection locked="0"/>
    </xf>
    <xf numFmtId="0" fontId="43" fillId="0" borderId="2" xfId="0" applyFont="1" applyFill="1" applyBorder="1" applyAlignment="1">
      <alignment horizontal="center" vertical="center"/>
    </xf>
    <xf numFmtId="0" fontId="54" fillId="2" borderId="2" xfId="0" applyFont="1" applyFill="1" applyBorder="1" applyAlignment="1" applyProtection="1">
      <alignment horizontal="center" vertical="center" wrapText="1" shrinkToFit="1"/>
      <protection locked="0"/>
    </xf>
    <xf numFmtId="0" fontId="54" fillId="2" borderId="12" xfId="0" applyFont="1" applyFill="1" applyBorder="1" applyAlignment="1" applyProtection="1">
      <alignment horizontal="center" vertical="center" wrapText="1" shrinkToFit="1"/>
      <protection locked="0"/>
    </xf>
    <xf numFmtId="164" fontId="27" fillId="2" borderId="2" xfId="1" applyNumberFormat="1" applyFont="1" applyFill="1" applyBorder="1" applyAlignment="1" applyProtection="1">
      <alignment horizontal="center" vertical="center"/>
    </xf>
    <xf numFmtId="44" fontId="34" fillId="0" borderId="17" xfId="1" applyFont="1" applyFill="1" applyBorder="1" applyAlignment="1" applyProtection="1">
      <alignment vertical="center"/>
      <protection locked="0"/>
    </xf>
    <xf numFmtId="0" fontId="33" fillId="0" borderId="19" xfId="0" applyFont="1" applyFill="1" applyBorder="1" applyAlignment="1">
      <alignment horizontal="center" vertical="center"/>
    </xf>
    <xf numFmtId="0" fontId="27" fillId="2" borderId="2" xfId="0" applyFont="1" applyFill="1" applyBorder="1" applyAlignment="1" applyProtection="1">
      <alignment horizontal="center" vertical="center" shrinkToFit="1"/>
      <protection locked="0"/>
    </xf>
    <xf numFmtId="0" fontId="27" fillId="2" borderId="12" xfId="0" applyFont="1" applyFill="1" applyBorder="1" applyAlignment="1" applyProtection="1">
      <alignment horizontal="center" vertical="center" shrinkToFit="1"/>
      <protection locked="0"/>
    </xf>
    <xf numFmtId="0" fontId="57" fillId="2" borderId="2" xfId="0" applyFont="1" applyFill="1" applyBorder="1" applyAlignment="1" applyProtection="1">
      <alignment horizontal="center" vertical="center" shrinkToFit="1"/>
      <protection locked="0"/>
    </xf>
    <xf numFmtId="0" fontId="57" fillId="2" borderId="12" xfId="0" applyFont="1" applyFill="1" applyBorder="1" applyAlignment="1" applyProtection="1">
      <alignment horizontal="center" vertical="center" shrinkToFit="1"/>
      <protection locked="0"/>
    </xf>
    <xf numFmtId="0" fontId="11" fillId="0" borderId="17" xfId="0" applyFont="1" applyFill="1" applyBorder="1" applyAlignment="1">
      <alignment horizontal="center" vertical="center"/>
    </xf>
    <xf numFmtId="0" fontId="11" fillId="0" borderId="18" xfId="0" applyFont="1" applyFill="1" applyBorder="1" applyAlignment="1">
      <alignment horizontal="center" vertical="center"/>
    </xf>
    <xf numFmtId="164" fontId="54" fillId="2" borderId="2" xfId="1" applyNumberFormat="1" applyFont="1" applyFill="1" applyBorder="1" applyAlignment="1">
      <alignment horizontal="center"/>
    </xf>
    <xf numFmtId="44" fontId="35" fillId="0" borderId="0" xfId="0" applyNumberFormat="1" applyFont="1" applyFill="1" applyBorder="1" applyAlignment="1">
      <alignment horizontal="center"/>
    </xf>
    <xf numFmtId="0" fontId="51" fillId="0" borderId="0" xfId="0" applyFont="1" applyAlignment="1" applyProtection="1">
      <alignment horizontal="center"/>
      <protection locked="0"/>
    </xf>
    <xf numFmtId="44" fontId="5" fillId="5" borderId="6" xfId="1" applyFont="1" applyFill="1" applyBorder="1" applyAlignment="1">
      <alignment horizontal="center" wrapText="1"/>
    </xf>
    <xf numFmtId="44" fontId="5" fillId="5" borderId="4" xfId="1" applyFont="1" applyFill="1" applyBorder="1" applyAlignment="1">
      <alignment horizontal="center" wrapText="1"/>
    </xf>
    <xf numFmtId="44" fontId="5" fillId="4" borderId="6" xfId="1" applyFont="1" applyFill="1" applyBorder="1" applyAlignment="1">
      <alignment horizontal="center" vertical="center" wrapText="1"/>
    </xf>
    <xf numFmtId="44" fontId="5" fillId="4" borderId="4" xfId="1" applyFont="1" applyFill="1" applyBorder="1" applyAlignment="1">
      <alignment horizontal="center" vertical="center" wrapText="1"/>
    </xf>
    <xf numFmtId="0" fontId="60" fillId="5" borderId="0" xfId="0" applyFont="1" applyFill="1" applyAlignment="1">
      <alignment horizontal="center"/>
    </xf>
    <xf numFmtId="0" fontId="8" fillId="5" borderId="0" xfId="0" applyFont="1" applyFill="1" applyAlignment="1">
      <alignment horizontal="center" wrapText="1"/>
    </xf>
    <xf numFmtId="0" fontId="13" fillId="5" borderId="16" xfId="0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993300"/>
      <rgbColor rgb="00800000"/>
      <rgbColor rgb="00FFCC99"/>
      <rgbColor rgb="00DDDDDD"/>
      <rgbColor rgb="00FFFFFF"/>
      <rgbColor rgb="00FF0000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247650</xdr:rowOff>
    </xdr:from>
    <xdr:to>
      <xdr:col>2</xdr:col>
      <xdr:colOff>3968</xdr:colOff>
      <xdr:row>2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D328F2-1174-4CCD-B1BD-1C4AB72A5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247650"/>
          <a:ext cx="327818" cy="333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247651</xdr:colOff>
      <xdr:row>1</xdr:row>
      <xdr:rowOff>1</xdr:rowOff>
    </xdr:from>
    <xdr:to>
      <xdr:col>0</xdr:col>
      <xdr:colOff>603567</xdr:colOff>
      <xdr:row>1</xdr:row>
      <xdr:rowOff>361950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DB08AD-4C99-4F21-AEB0-73C1779DE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1" y="161926"/>
          <a:ext cx="355916" cy="361949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32</xdr:row>
      <xdr:rowOff>9525</xdr:rowOff>
    </xdr:from>
    <xdr:to>
      <xdr:col>0</xdr:col>
      <xdr:colOff>660716</xdr:colOff>
      <xdr:row>32</xdr:row>
      <xdr:rowOff>371474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B08BBBB-01DB-40AC-996E-0017C0699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72200" y="171450"/>
          <a:ext cx="355916" cy="361949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14</xdr:row>
      <xdr:rowOff>161925</xdr:rowOff>
    </xdr:from>
    <xdr:to>
      <xdr:col>0</xdr:col>
      <xdr:colOff>594041</xdr:colOff>
      <xdr:row>15</xdr:row>
      <xdr:rowOff>342899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289E70C-6A67-4BE8-AD7D-2893A6323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3038475"/>
          <a:ext cx="355916" cy="361949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</xdr:colOff>
      <xdr:row>3</xdr:row>
      <xdr:rowOff>76200</xdr:rowOff>
    </xdr:from>
    <xdr:to>
      <xdr:col>18</xdr:col>
      <xdr:colOff>132919</xdr:colOff>
      <xdr:row>19</xdr:row>
      <xdr:rowOff>83391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AB5405-AECA-4C3C-91FC-6778442DB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62800" y="693420"/>
          <a:ext cx="3447619" cy="3428571"/>
        </a:xfrm>
        <a:prstGeom prst="rect">
          <a:avLst/>
        </a:prstGeom>
      </xdr:spPr>
    </xdr:pic>
    <xdr:clientData/>
  </xdr:twoCellAnchor>
  <xdr:oneCellAnchor>
    <xdr:from>
      <xdr:col>0</xdr:col>
      <xdr:colOff>247651</xdr:colOff>
      <xdr:row>43</xdr:row>
      <xdr:rowOff>1</xdr:rowOff>
    </xdr:from>
    <xdr:ext cx="355916" cy="361949"/>
    <xdr:pic>
      <xdr:nvPicPr>
        <xdr:cNvPr id="8" name="Picture 7">
          <a:extLst>
            <a:ext uri="{FF2B5EF4-FFF2-40B4-BE49-F238E27FC236}">
              <a16:creationId xmlns:a16="http://schemas.microsoft.com/office/drawing/2014/main" id="{6C991010-D766-4E05-8A4A-AE972F2AB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1" y="8829676"/>
          <a:ext cx="355916" cy="361949"/>
        </a:xfrm>
        <a:prstGeom prst="rect">
          <a:avLst/>
        </a:prstGeom>
      </xdr:spPr>
    </xdr:pic>
    <xdr:clientData/>
  </xdr:oneCellAnchor>
  <xdr:oneCellAnchor>
    <xdr:from>
      <xdr:col>0</xdr:col>
      <xdr:colOff>238125</xdr:colOff>
      <xdr:row>54</xdr:row>
      <xdr:rowOff>161925</xdr:rowOff>
    </xdr:from>
    <xdr:ext cx="355916" cy="356234"/>
    <xdr:pic>
      <xdr:nvPicPr>
        <xdr:cNvPr id="9" name="Picture 8">
          <a:extLst>
            <a:ext uri="{FF2B5EF4-FFF2-40B4-BE49-F238E27FC236}">
              <a16:creationId xmlns:a16="http://schemas.microsoft.com/office/drawing/2014/main" id="{3982C4FB-A8EC-4017-84F1-A2127F23C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8125" y="3088005"/>
          <a:ext cx="355916" cy="356234"/>
        </a:xfrm>
        <a:prstGeom prst="rect">
          <a:avLst/>
        </a:prstGeom>
      </xdr:spPr>
    </xdr:pic>
    <xdr:clientData/>
  </xdr:oneCellAnchor>
  <xdr:oneCellAnchor>
    <xdr:from>
      <xdr:col>15</xdr:col>
      <xdr:colOff>121920</xdr:colOff>
      <xdr:row>34</xdr:row>
      <xdr:rowOff>220980</xdr:rowOff>
    </xdr:from>
    <xdr:ext cx="3447619" cy="3428571"/>
    <xdr:pic>
      <xdr:nvPicPr>
        <xdr:cNvPr id="10" name="Picture 9">
          <a:extLst>
            <a:ext uri="{FF2B5EF4-FFF2-40B4-BE49-F238E27FC236}">
              <a16:creationId xmlns:a16="http://schemas.microsoft.com/office/drawing/2014/main" id="{C37D2BD2-E846-4EAC-822B-BE2C359E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46820" y="6957060"/>
          <a:ext cx="3447619" cy="342857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133349</xdr:colOff>
      <xdr:row>5</xdr:row>
      <xdr:rowOff>107951</xdr:rowOff>
    </xdr:from>
    <xdr:to>
      <xdr:col>4</xdr:col>
      <xdr:colOff>3143250</xdr:colOff>
      <xdr:row>27</xdr:row>
      <xdr:rowOff>111734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7D9DE9-9E11-4D87-863F-F320C3F4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6649" y="1060451"/>
          <a:ext cx="3009901" cy="3635983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85725</xdr:rowOff>
    </xdr:from>
    <xdr:to>
      <xdr:col>1</xdr:col>
      <xdr:colOff>3185343</xdr:colOff>
      <xdr:row>28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B9EF28-C33C-459D-90F0-8C89696C4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7700" y="895350"/>
          <a:ext cx="3147243" cy="3667125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5</xdr:row>
      <xdr:rowOff>152401</xdr:rowOff>
    </xdr:from>
    <xdr:to>
      <xdr:col>5</xdr:col>
      <xdr:colOff>3035184</xdr:colOff>
      <xdr:row>27</xdr:row>
      <xdr:rowOff>66675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724B14-F5AD-4833-92D7-8DB6E2377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53876" y="962026"/>
          <a:ext cx="2987558" cy="3476624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6</xdr:row>
      <xdr:rowOff>0</xdr:rowOff>
    </xdr:from>
    <xdr:to>
      <xdr:col>3</xdr:col>
      <xdr:colOff>3048000</xdr:colOff>
      <xdr:row>27</xdr:row>
      <xdr:rowOff>53142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45AE593-FF77-456A-89C8-C94FC0FA1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11425" y="971550"/>
          <a:ext cx="2971800" cy="3453567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6</xdr:row>
      <xdr:rowOff>0</xdr:rowOff>
    </xdr:from>
    <xdr:to>
      <xdr:col>6</xdr:col>
      <xdr:colOff>3112061</xdr:colOff>
      <xdr:row>27</xdr:row>
      <xdr:rowOff>38100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0B10CB-B6EF-4651-B569-D8E2DFF1B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869025" y="971550"/>
          <a:ext cx="3026336" cy="34385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5</xdr:row>
      <xdr:rowOff>114300</xdr:rowOff>
    </xdr:from>
    <xdr:to>
      <xdr:col>2</xdr:col>
      <xdr:colOff>3086715</xdr:colOff>
      <xdr:row>27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766BCCD-F6CF-4C6A-AD5D-1D5A1B19F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210425" y="923925"/>
          <a:ext cx="3058140" cy="356235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76201</xdr:colOff>
      <xdr:row>28</xdr:row>
      <xdr:rowOff>142875</xdr:rowOff>
    </xdr:from>
    <xdr:to>
      <xdr:col>5</xdr:col>
      <xdr:colOff>3067051</xdr:colOff>
      <xdr:row>52</xdr:row>
      <xdr:rowOff>148940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0AB5010-FE8B-4450-AAA5-3C3F632D1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68376" y="4676775"/>
          <a:ext cx="2990850" cy="389226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5</xdr:row>
      <xdr:rowOff>101600</xdr:rowOff>
    </xdr:from>
    <xdr:to>
      <xdr:col>8</xdr:col>
      <xdr:colOff>13822</xdr:colOff>
      <xdr:row>46</xdr:row>
      <xdr:rowOff>111125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2E1D33D-D94F-4612-A7E5-E67FEFC19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662900" y="1054100"/>
          <a:ext cx="4662022" cy="6778625"/>
        </a:xfrm>
        <a:prstGeom prst="rect">
          <a:avLst/>
        </a:prstGeom>
      </xdr:spPr>
    </xdr:pic>
    <xdr:clientData/>
  </xdr:twoCellAnchor>
  <xdr:twoCellAnchor editAs="oneCell">
    <xdr:from>
      <xdr:col>6</xdr:col>
      <xdr:colOff>60326</xdr:colOff>
      <xdr:row>28</xdr:row>
      <xdr:rowOff>111126</xdr:rowOff>
    </xdr:from>
    <xdr:to>
      <xdr:col>7</xdr:col>
      <xdr:colOff>103471</xdr:colOff>
      <xdr:row>54</xdr:row>
      <xdr:rowOff>88900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D28436C-14E9-47C7-BCEF-209E04E81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46626" y="4860926"/>
          <a:ext cx="3243545" cy="427037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</xdr:row>
      <xdr:rowOff>28575</xdr:rowOff>
    </xdr:from>
    <xdr:to>
      <xdr:col>8</xdr:col>
      <xdr:colOff>5942857</xdr:colOff>
      <xdr:row>54</xdr:row>
      <xdr:rowOff>8556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92C4FC3-584A-406D-8554-CDC16076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3839150" y="1019175"/>
          <a:ext cx="5942857" cy="790478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29</xdr:row>
      <xdr:rowOff>38101</xdr:rowOff>
    </xdr:from>
    <xdr:to>
      <xdr:col>3</xdr:col>
      <xdr:colOff>3213143</xdr:colOff>
      <xdr:row>52</xdr:row>
      <xdr:rowOff>104776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AF50A5F-A29E-4BEE-9470-E88990C2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906875" y="4733926"/>
          <a:ext cx="3127418" cy="3790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32"/>
  <sheetViews>
    <sheetView tabSelected="1" workbookViewId="0">
      <selection activeCell="AG11" sqref="AG11"/>
    </sheetView>
  </sheetViews>
  <sheetFormatPr defaultColWidth="9.140625" defaultRowHeight="12.75" outlineLevelRow="1" outlineLevelCol="1" x14ac:dyDescent="0.2"/>
  <cols>
    <col min="1" max="1" width="3.5703125" style="99" customWidth="1"/>
    <col min="2" max="2" width="4.5703125" style="99" customWidth="1"/>
    <col min="3" max="4" width="3.42578125" style="99" customWidth="1"/>
    <col min="5" max="7" width="3" style="99" customWidth="1"/>
    <col min="8" max="11" width="2.42578125" style="99" customWidth="1"/>
    <col min="12" max="12" width="2.140625" style="99" customWidth="1"/>
    <col min="13" max="13" width="3.85546875" style="99" customWidth="1"/>
    <col min="14" max="14" width="3.42578125" style="99" customWidth="1"/>
    <col min="15" max="15" width="2.5703125" style="99" customWidth="1"/>
    <col min="16" max="16" width="3.85546875" style="99" customWidth="1"/>
    <col min="17" max="18" width="3.5703125" style="99" customWidth="1"/>
    <col min="19" max="19" width="4.7109375" style="99" customWidth="1"/>
    <col min="20" max="20" width="4.42578125" style="99" customWidth="1"/>
    <col min="21" max="21" width="6.5703125" style="99" customWidth="1"/>
    <col min="22" max="22" width="10.140625" style="99" hidden="1" customWidth="1" outlineLevel="1"/>
    <col min="23" max="23" width="10.85546875" style="99" hidden="1" customWidth="1" outlineLevel="1"/>
    <col min="24" max="24" width="10.140625" style="99" hidden="1" customWidth="1" outlineLevel="1"/>
    <col min="25" max="25" width="9.140625" style="99" collapsed="1"/>
    <col min="26" max="26" width="2.42578125" style="99" customWidth="1"/>
    <col min="27" max="29" width="9.140625" style="99" hidden="1" customWidth="1" outlineLevel="1"/>
    <col min="30" max="30" width="9.140625" style="99" collapsed="1"/>
    <col min="31" max="32" width="9.140625" style="99" customWidth="1" outlineLevel="1"/>
    <col min="33" max="33" width="21" style="99" customWidth="1" outlineLevel="1"/>
    <col min="34" max="35" width="9.140625" style="99"/>
    <col min="36" max="52" width="2.5703125" style="99" customWidth="1"/>
    <col min="53" max="16384" width="9.140625" style="99"/>
  </cols>
  <sheetData>
    <row r="1" spans="1:33" ht="21" thickBot="1" x14ac:dyDescent="0.35">
      <c r="A1" s="99" t="s">
        <v>151</v>
      </c>
      <c r="AE1" s="52" t="s">
        <v>17</v>
      </c>
      <c r="AF1" s="100"/>
      <c r="AG1" s="101"/>
    </row>
    <row r="2" spans="1:33" ht="24.75" customHeight="1" x14ac:dyDescent="0.25">
      <c r="A2" s="102"/>
      <c r="B2" s="102"/>
      <c r="C2" s="102"/>
      <c r="D2" s="282" t="s">
        <v>330</v>
      </c>
      <c r="E2" s="282"/>
      <c r="F2" s="282"/>
      <c r="G2" s="282"/>
      <c r="H2" s="282"/>
      <c r="I2" s="283" t="s">
        <v>421</v>
      </c>
      <c r="J2" s="283"/>
      <c r="K2" s="283"/>
      <c r="L2" s="283"/>
      <c r="M2" s="102"/>
      <c r="N2" s="102"/>
      <c r="O2" s="102"/>
      <c r="P2" s="102"/>
      <c r="Q2" s="102"/>
      <c r="R2" s="102"/>
      <c r="S2" s="102"/>
      <c r="T2" s="102"/>
      <c r="U2" s="103"/>
      <c r="V2" s="77" t="s">
        <v>136</v>
      </c>
      <c r="W2" s="78" t="s">
        <v>137</v>
      </c>
      <c r="X2" s="79" t="s">
        <v>138</v>
      </c>
      <c r="AA2" s="104"/>
      <c r="AB2" s="105"/>
      <c r="AC2" s="14" t="s">
        <v>4</v>
      </c>
      <c r="AE2" s="235" t="s">
        <v>419</v>
      </c>
      <c r="AF2" s="107"/>
      <c r="AG2" s="108"/>
    </row>
    <row r="3" spans="1:33" ht="6" customHeight="1" x14ac:dyDescent="0.2">
      <c r="U3" s="103"/>
      <c r="V3" s="109"/>
      <c r="W3" s="103"/>
      <c r="X3" s="110"/>
      <c r="AA3" s="109"/>
      <c r="AB3" s="103"/>
      <c r="AC3" s="110"/>
    </row>
    <row r="4" spans="1:33" ht="21" customHeight="1" thickBot="1" x14ac:dyDescent="0.25">
      <c r="A4" s="111" t="s">
        <v>93</v>
      </c>
      <c r="B4" s="111"/>
      <c r="C4" s="111"/>
      <c r="D4" s="111"/>
      <c r="E4" s="281" t="s">
        <v>148</v>
      </c>
      <c r="F4" s="281"/>
      <c r="G4" s="281"/>
      <c r="H4" s="281"/>
      <c r="I4" s="281"/>
      <c r="J4" s="281"/>
      <c r="K4" s="281"/>
      <c r="L4" s="281"/>
      <c r="M4" s="281"/>
      <c r="N4" s="112" t="s">
        <v>119</v>
      </c>
      <c r="O4" s="102"/>
      <c r="P4" s="98"/>
      <c r="Q4" s="98"/>
      <c r="R4" s="112"/>
      <c r="S4" s="243" t="str">
        <f>IF(X4="-","-",VLOOKUP(X4,$AE$4:$AG$18,3))</f>
        <v>E</v>
      </c>
      <c r="T4" s="244"/>
      <c r="U4" s="88"/>
      <c r="V4" s="89">
        <f>IF(E5="maple",VLOOKUP($E$4,'DATA_CLASSIC CD'!$A$11:$I$50,6,0),IF(E5="cherry",VLOOKUP($E$4,'DATA_CLASSIC CD'!$A$11:$I$50,7,0),IF(E5="alder",VLOOKUP($E$4,'DATA_CLASSIC CD'!$A$11:$I$50,8,0),IF(E5="HW Painted ",VLOOKUP($E$4,'DATA_CLASSIC CD'!$A$11:$I$50,9,0)))))</f>
        <v>12.7075</v>
      </c>
      <c r="W4" s="90">
        <f>VLOOKUP(M5,'DATA_CLASSIC CD'!E2:F7,2,0)</f>
        <v>8.2508250000000007</v>
      </c>
      <c r="X4" s="91">
        <f>V4+W4</f>
        <v>20.958325000000002</v>
      </c>
      <c r="AA4" s="113"/>
      <c r="AB4" s="103"/>
      <c r="AC4" s="110"/>
      <c r="AE4" s="114" t="s">
        <v>19</v>
      </c>
      <c r="AF4" s="114" t="s">
        <v>20</v>
      </c>
      <c r="AG4" s="115" t="s">
        <v>21</v>
      </c>
    </row>
    <row r="5" spans="1:33" ht="27.6" customHeight="1" x14ac:dyDescent="0.2">
      <c r="A5" s="141" t="str">
        <f>IF($E$4="aries","Wood Veneer:","Wood Species")</f>
        <v>Wood Species</v>
      </c>
      <c r="B5" s="141"/>
      <c r="C5" s="141"/>
      <c r="D5" s="141"/>
      <c r="E5" s="248" t="s">
        <v>10</v>
      </c>
      <c r="F5" s="248"/>
      <c r="G5" s="249"/>
      <c r="H5" s="141" t="s">
        <v>150</v>
      </c>
      <c r="I5" s="141"/>
      <c r="J5" s="141"/>
      <c r="K5" s="141"/>
      <c r="L5" s="141"/>
      <c r="M5" s="246" t="str">
        <f>VLOOKUP(Q5,'DATA_CLASSIC CD'!$O$2:$P$318,2,0)</f>
        <v xml:space="preserve">Stain </v>
      </c>
      <c r="N5" s="247"/>
      <c r="O5" s="123" t="s">
        <v>130</v>
      </c>
      <c r="P5" s="207"/>
      <c r="Q5" s="245" t="s">
        <v>134</v>
      </c>
      <c r="R5" s="245"/>
      <c r="S5" s="245"/>
      <c r="T5" s="245"/>
      <c r="U5" s="117"/>
      <c r="V5" s="118"/>
      <c r="W5" s="118"/>
      <c r="X5" s="119"/>
      <c r="AA5" s="120"/>
      <c r="AB5" s="92" t="s">
        <v>7</v>
      </c>
      <c r="AC5" s="17">
        <f>'DATA_CLASSIC CD'!F3</f>
        <v>5.2368250000000005</v>
      </c>
      <c r="AE5" s="194">
        <f>'DATA_CLASSIC CD'!K4</f>
        <v>0</v>
      </c>
      <c r="AF5" s="194">
        <f>'DATA_CLASSIC CD'!L4</f>
        <v>10</v>
      </c>
      <c r="AG5" s="195" t="s">
        <v>22</v>
      </c>
    </row>
    <row r="6" spans="1:33" ht="13.5" customHeight="1" x14ac:dyDescent="0.2">
      <c r="A6" s="116" t="s">
        <v>112</v>
      </c>
      <c r="B6" s="116"/>
      <c r="C6" s="116"/>
      <c r="D6" s="116"/>
      <c r="E6" s="116"/>
      <c r="F6" s="250" t="s">
        <v>95</v>
      </c>
      <c r="G6" s="250"/>
      <c r="H6" s="250"/>
      <c r="L6" s="208"/>
      <c r="M6" s="252" t="s">
        <v>141</v>
      </c>
      <c r="N6" s="253"/>
      <c r="O6" s="253"/>
      <c r="P6" s="253"/>
      <c r="Q6" s="141" t="s">
        <v>110</v>
      </c>
      <c r="R6" s="141"/>
      <c r="S6" s="141"/>
      <c r="T6" s="141"/>
      <c r="U6" s="93"/>
      <c r="V6" s="94"/>
      <c r="W6" s="94"/>
      <c r="X6" s="119"/>
      <c r="AA6" s="120"/>
      <c r="AB6" s="92" t="s">
        <v>9</v>
      </c>
      <c r="AC6" s="17">
        <f>'DATA_CLASSIC CD'!F4</f>
        <v>8.2508250000000007</v>
      </c>
      <c r="AE6" s="194">
        <f>AF5+0.01</f>
        <v>10.01</v>
      </c>
      <c r="AF6" s="194">
        <v>12</v>
      </c>
      <c r="AG6" s="195" t="s">
        <v>23</v>
      </c>
    </row>
    <row r="7" spans="1:33" ht="13.5" customHeight="1" x14ac:dyDescent="0.2">
      <c r="A7" s="122" t="s">
        <v>113</v>
      </c>
      <c r="B7" s="122"/>
      <c r="C7" s="122"/>
      <c r="D7" s="122"/>
      <c r="E7" s="122"/>
      <c r="F7" s="250" t="str">
        <f>IF(E4="ARIES","N/A","5pcs Drawer Front")</f>
        <v>5pcs Drawer Front</v>
      </c>
      <c r="G7" s="250"/>
      <c r="H7" s="250"/>
      <c r="I7" s="250"/>
      <c r="J7" s="250"/>
      <c r="K7" s="250"/>
      <c r="L7" s="251"/>
      <c r="M7" s="209"/>
      <c r="N7" s="123" t="s">
        <v>308</v>
      </c>
      <c r="O7" s="102"/>
      <c r="P7" s="111"/>
      <c r="Q7" s="111"/>
      <c r="R7" s="242" t="s">
        <v>94</v>
      </c>
      <c r="S7" s="242"/>
      <c r="T7" s="242"/>
      <c r="U7" s="95"/>
      <c r="V7" s="96"/>
      <c r="W7" s="96"/>
      <c r="X7" s="119"/>
      <c r="AA7" s="120"/>
      <c r="AB7" s="92" t="s">
        <v>6</v>
      </c>
      <c r="AC7" s="17">
        <f>'DATA_CLASSIC CD'!F5</f>
        <v>16.577000000000002</v>
      </c>
      <c r="AE7" s="194">
        <f>AF6+0.01</f>
        <v>12.01</v>
      </c>
      <c r="AF7" s="194">
        <v>14</v>
      </c>
      <c r="AG7" s="195" t="s">
        <v>24</v>
      </c>
    </row>
    <row r="8" spans="1:33" ht="13.5" customHeight="1" x14ac:dyDescent="0.2">
      <c r="A8" s="217" t="s">
        <v>140</v>
      </c>
      <c r="B8" s="217"/>
      <c r="C8" s="217"/>
      <c r="D8" s="217"/>
      <c r="E8" s="217"/>
      <c r="F8" s="217"/>
      <c r="G8" s="217"/>
      <c r="H8" s="217"/>
      <c r="I8" s="205"/>
      <c r="J8" s="205"/>
      <c r="K8" s="237"/>
      <c r="L8" s="210"/>
      <c r="M8" s="210"/>
      <c r="N8" s="236"/>
      <c r="O8" s="124"/>
      <c r="P8" s="124"/>
      <c r="Q8" s="124"/>
      <c r="R8" s="206"/>
      <c r="S8" s="206"/>
      <c r="T8" s="206"/>
      <c r="U8" s="125"/>
      <c r="V8" s="118"/>
      <c r="W8" s="118"/>
      <c r="X8" s="119"/>
      <c r="AA8" s="120"/>
      <c r="AB8" s="92"/>
      <c r="AC8" s="121"/>
      <c r="AE8" s="194">
        <f>AF7+0.01</f>
        <v>14.01</v>
      </c>
      <c r="AF8" s="194">
        <v>20</v>
      </c>
      <c r="AG8" s="195" t="s">
        <v>25</v>
      </c>
    </row>
    <row r="9" spans="1:33" ht="12" customHeight="1" thickBot="1" x14ac:dyDescent="0.25">
      <c r="A9" s="280" t="str">
        <f>IF($E$4="aries","Wood Veneer:","Wood Species:")</f>
        <v>Wood Species:</v>
      </c>
      <c r="B9" s="280"/>
      <c r="C9" s="280"/>
      <c r="D9" s="280"/>
      <c r="E9" s="280"/>
      <c r="F9" s="270" t="s">
        <v>7</v>
      </c>
      <c r="G9" s="270"/>
      <c r="H9" s="270"/>
      <c r="I9" s="270" t="s">
        <v>5</v>
      </c>
      <c r="J9" s="270"/>
      <c r="K9" s="270"/>
      <c r="L9" s="270" t="s">
        <v>6</v>
      </c>
      <c r="M9" s="270"/>
      <c r="N9" s="270"/>
      <c r="O9" s="103"/>
      <c r="P9" s="103"/>
      <c r="Q9" s="103"/>
      <c r="R9" s="269"/>
      <c r="S9" s="269"/>
      <c r="T9" s="269"/>
      <c r="U9" s="126"/>
      <c r="V9" s="97"/>
      <c r="W9" s="97"/>
      <c r="X9" s="97"/>
      <c r="AA9" s="127"/>
      <c r="AB9" s="215"/>
      <c r="AC9" s="216"/>
      <c r="AE9" s="194">
        <f t="shared" ref="AE9:AE11" si="0">AF8+0.01</f>
        <v>20.010000000000002</v>
      </c>
      <c r="AF9" s="194">
        <v>25</v>
      </c>
      <c r="AG9" s="195" t="s">
        <v>26</v>
      </c>
    </row>
    <row r="10" spans="1:33" ht="12" customHeight="1" x14ac:dyDescent="0.2">
      <c r="A10" s="280" t="s">
        <v>8</v>
      </c>
      <c r="B10" s="280"/>
      <c r="C10" s="280"/>
      <c r="D10" s="280"/>
      <c r="E10" s="280"/>
      <c r="F10" s="270" t="str">
        <f>VLOOKUP(F17,$AE$4:$AG$18,3)</f>
        <v>D</v>
      </c>
      <c r="G10" s="270"/>
      <c r="H10" s="270"/>
      <c r="I10" s="270" t="str">
        <f>VLOOKUP(I17,$AE$4:$AG$18,3)</f>
        <v>D</v>
      </c>
      <c r="J10" s="270"/>
      <c r="K10" s="270"/>
      <c r="L10" s="270" t="e">
        <f>VLOOKUP(L17,$AE$4:$AG$18,3)</f>
        <v>#N/A</v>
      </c>
      <c r="M10" s="270"/>
      <c r="N10" s="270"/>
      <c r="O10" s="103"/>
      <c r="P10" s="103"/>
      <c r="Q10" s="103"/>
      <c r="R10" s="269"/>
      <c r="S10" s="269"/>
      <c r="T10" s="269"/>
      <c r="U10" s="126"/>
      <c r="V10" s="97"/>
      <c r="W10" s="97"/>
      <c r="X10" s="97"/>
      <c r="AA10" s="103"/>
      <c r="AB10" s="103"/>
      <c r="AC10" s="103"/>
      <c r="AE10" s="194">
        <f t="shared" si="0"/>
        <v>25.01</v>
      </c>
      <c r="AF10" s="194">
        <f>AE10+4</f>
        <v>29.01</v>
      </c>
      <c r="AG10" s="195" t="s">
        <v>27</v>
      </c>
    </row>
    <row r="11" spans="1:33" ht="12" customHeight="1" x14ac:dyDescent="0.2">
      <c r="A11" s="280" t="s">
        <v>10</v>
      </c>
      <c r="B11" s="280"/>
      <c r="C11" s="280"/>
      <c r="D11" s="280"/>
      <c r="E11" s="280"/>
      <c r="F11" s="270" t="str">
        <f>VLOOKUP(F18,$AE$4:$AG$18,3)</f>
        <v>D</v>
      </c>
      <c r="G11" s="270"/>
      <c r="H11" s="270"/>
      <c r="I11" s="270" t="str">
        <f>VLOOKUP(I18,$AE$4:$AG$18,3)</f>
        <v>E</v>
      </c>
      <c r="J11" s="270"/>
      <c r="K11" s="270"/>
      <c r="L11" s="270" t="e">
        <f t="shared" ref="L11:L12" si="1">VLOOKUP(L18,$AE$4:$AG$18,3)</f>
        <v>#N/A</v>
      </c>
      <c r="M11" s="270"/>
      <c r="N11" s="270"/>
      <c r="O11" s="103"/>
      <c r="P11" s="103"/>
      <c r="Q11" s="103"/>
      <c r="R11" s="269"/>
      <c r="S11" s="269"/>
      <c r="T11" s="269"/>
      <c r="U11" s="126"/>
      <c r="V11" s="97"/>
      <c r="W11" s="97"/>
      <c r="X11" s="97"/>
      <c r="AE11" s="194">
        <f t="shared" si="0"/>
        <v>29.020000000000003</v>
      </c>
      <c r="AF11" s="194">
        <f t="shared" ref="AF11:AF18" si="2">AE11+4</f>
        <v>33.020000000000003</v>
      </c>
      <c r="AG11" s="195" t="s">
        <v>3</v>
      </c>
    </row>
    <row r="12" spans="1:33" ht="12" customHeight="1" x14ac:dyDescent="0.2">
      <c r="A12" s="280" t="s">
        <v>11</v>
      </c>
      <c r="B12" s="280"/>
      <c r="C12" s="280"/>
      <c r="D12" s="280"/>
      <c r="E12" s="280"/>
      <c r="F12" s="270" t="str">
        <f>VLOOKUP(F19,$AE$4:$AG$18,3)</f>
        <v>D</v>
      </c>
      <c r="G12" s="270"/>
      <c r="H12" s="270"/>
      <c r="I12" s="270" t="str">
        <f>VLOOKUP(I19,$AE$4:$AG$18,3)</f>
        <v>D</v>
      </c>
      <c r="J12" s="270"/>
      <c r="K12" s="270"/>
      <c r="L12" s="270" t="e">
        <f t="shared" si="1"/>
        <v>#N/A</v>
      </c>
      <c r="M12" s="270"/>
      <c r="N12" s="270"/>
      <c r="O12" s="103"/>
      <c r="P12" s="103"/>
      <c r="Q12" s="103"/>
      <c r="R12" s="269"/>
      <c r="S12" s="269"/>
      <c r="T12" s="269"/>
      <c r="U12" s="126"/>
      <c r="V12" s="97"/>
      <c r="W12" s="97"/>
      <c r="X12" s="97"/>
      <c r="AE12" s="194">
        <f t="shared" ref="AE12:AE18" si="3">AF11+0.01</f>
        <v>33.03</v>
      </c>
      <c r="AF12" s="194">
        <f t="shared" si="2"/>
        <v>37.03</v>
      </c>
      <c r="AG12" s="195" t="s">
        <v>28</v>
      </c>
    </row>
    <row r="13" spans="1:33" ht="12" customHeight="1" x14ac:dyDescent="0.2">
      <c r="A13" s="279" t="s">
        <v>12</v>
      </c>
      <c r="B13" s="279"/>
      <c r="C13" s="279"/>
      <c r="D13" s="279"/>
      <c r="E13" s="279"/>
      <c r="F13" s="270" t="e">
        <f>IF(E4="aries","N/A",VLOOKUP(F20,$AE$4:$AG$18,3))</f>
        <v>#N/A</v>
      </c>
      <c r="G13" s="270"/>
      <c r="H13" s="270"/>
      <c r="I13" s="270" t="e">
        <f>IF(E4="aries","N/A",VLOOKUP(I20,$AE$4:$AG$18,3))</f>
        <v>#N/A</v>
      </c>
      <c r="J13" s="270"/>
      <c r="K13" s="270"/>
      <c r="L13" s="270" t="str">
        <f>IF(E4="aries","N/A",VLOOKUP(L20,$AE$4:$AG$18,3))</f>
        <v>E</v>
      </c>
      <c r="M13" s="270"/>
      <c r="N13" s="270"/>
      <c r="O13" s="103"/>
      <c r="P13" s="103"/>
      <c r="Q13" s="103"/>
      <c r="R13" s="269"/>
      <c r="S13" s="269"/>
      <c r="T13" s="269"/>
      <c r="U13" s="126"/>
      <c r="V13" s="97"/>
      <c r="W13" s="97"/>
      <c r="X13" s="97"/>
      <c r="AE13" s="194">
        <f t="shared" si="3"/>
        <v>37.04</v>
      </c>
      <c r="AF13" s="194">
        <f t="shared" si="2"/>
        <v>41.04</v>
      </c>
      <c r="AG13" s="195" t="s">
        <v>29</v>
      </c>
    </row>
    <row r="14" spans="1:33" ht="16.350000000000001" customHeight="1" x14ac:dyDescent="0.2">
      <c r="A14" s="128"/>
      <c r="B14" s="128"/>
      <c r="C14" s="128"/>
      <c r="D14" s="128"/>
      <c r="E14" s="261"/>
      <c r="F14" s="261"/>
      <c r="G14" s="128"/>
      <c r="H14" s="128"/>
      <c r="I14" s="128"/>
      <c r="J14" s="128"/>
      <c r="K14" s="128"/>
      <c r="L14" s="128"/>
      <c r="M14" s="128"/>
      <c r="N14" s="128"/>
      <c r="R14" s="128"/>
      <c r="S14" s="128"/>
      <c r="T14" s="128"/>
      <c r="V14" s="129"/>
      <c r="W14" s="129"/>
      <c r="X14" s="129"/>
      <c r="AE14" s="194">
        <f t="shared" si="3"/>
        <v>41.05</v>
      </c>
      <c r="AF14" s="194">
        <f t="shared" si="2"/>
        <v>45.05</v>
      </c>
      <c r="AG14" s="195" t="s">
        <v>30</v>
      </c>
    </row>
    <row r="15" spans="1:33" ht="15" hidden="1" outlineLevel="1" thickBot="1" x14ac:dyDescent="0.25">
      <c r="F15" s="263" t="s">
        <v>139</v>
      </c>
      <c r="G15" s="264"/>
      <c r="H15" s="264"/>
      <c r="I15" s="264"/>
      <c r="J15" s="264"/>
      <c r="K15" s="264"/>
      <c r="L15" s="264"/>
      <c r="M15" s="264"/>
      <c r="N15" s="265"/>
      <c r="R15" s="214"/>
      <c r="S15" s="214"/>
      <c r="T15" s="214"/>
      <c r="V15" s="130" t="s">
        <v>126</v>
      </c>
      <c r="W15" s="131"/>
      <c r="AE15" s="194">
        <f t="shared" si="3"/>
        <v>45.059999999999995</v>
      </c>
      <c r="AF15" s="194">
        <f t="shared" si="2"/>
        <v>49.059999999999995</v>
      </c>
      <c r="AG15" s="195" t="s">
        <v>31</v>
      </c>
    </row>
    <row r="16" spans="1:33" ht="28.5" hidden="1" customHeight="1" outlineLevel="1" x14ac:dyDescent="0.25">
      <c r="A16" s="262" t="s">
        <v>127</v>
      </c>
      <c r="B16" s="262"/>
      <c r="C16" s="262"/>
      <c r="D16" s="262"/>
      <c r="E16" s="262"/>
      <c r="F16" s="266" t="s">
        <v>7</v>
      </c>
      <c r="G16" s="267"/>
      <c r="H16" s="268"/>
      <c r="I16" s="266" t="s">
        <v>5</v>
      </c>
      <c r="J16" s="267"/>
      <c r="K16" s="268"/>
      <c r="L16" s="276" t="s">
        <v>6</v>
      </c>
      <c r="M16" s="277"/>
      <c r="N16" s="278"/>
      <c r="R16" s="275"/>
      <c r="S16" s="275"/>
      <c r="T16" s="275"/>
      <c r="V16" s="109"/>
      <c r="W16" s="110"/>
      <c r="X16" s="119"/>
      <c r="AE16" s="194">
        <f t="shared" si="3"/>
        <v>49.069999999999993</v>
      </c>
      <c r="AF16" s="194">
        <f t="shared" si="2"/>
        <v>53.069999999999993</v>
      </c>
      <c r="AG16" s="195" t="s">
        <v>32</v>
      </c>
    </row>
    <row r="17" spans="1:33" ht="17.45" hidden="1" customHeight="1" outlineLevel="1" x14ac:dyDescent="0.2">
      <c r="A17" s="262" t="s">
        <v>8</v>
      </c>
      <c r="B17" s="262"/>
      <c r="C17" s="262"/>
      <c r="D17" s="262"/>
      <c r="E17" s="262"/>
      <c r="F17" s="258">
        <f>V17+$AC$5</f>
        <v>14.969325000000001</v>
      </c>
      <c r="G17" s="259"/>
      <c r="H17" s="260"/>
      <c r="I17" s="258">
        <f>V17+$AC$6</f>
        <v>17.983325000000001</v>
      </c>
      <c r="J17" s="259"/>
      <c r="K17" s="260"/>
      <c r="L17" s="255" t="s">
        <v>0</v>
      </c>
      <c r="M17" s="256"/>
      <c r="N17" s="257"/>
      <c r="R17" s="254"/>
      <c r="S17" s="254"/>
      <c r="T17" s="254"/>
      <c r="U17" s="119"/>
      <c r="V17" s="81">
        <f>IF(A17="maple",VLOOKUP($E$4,'DATA_CLASSIC CD'!$A$11:$I$50,6,0),IF(A17="cherry",VLOOKUP($E$4,'DATA_CLASSIC CD'!$A$11:$I$50,7,0),IF(A17="alder",VLOOKUP($E$4,'DATA_CLASSIC CD'!$A$11:$I$50,8,0),IF(A17="hw painted grade",VLOOKUP($E$4,'DATA_CLASSIC CD'!$A$11:$I$50,9,0)))))</f>
        <v>9.7324999999999999</v>
      </c>
      <c r="W17" s="132"/>
      <c r="X17" s="119"/>
      <c r="AE17" s="194">
        <f t="shared" si="3"/>
        <v>53.079999999999991</v>
      </c>
      <c r="AF17" s="194">
        <f t="shared" si="2"/>
        <v>57.079999999999991</v>
      </c>
      <c r="AG17" s="195" t="s">
        <v>33</v>
      </c>
    </row>
    <row r="18" spans="1:33" ht="17.45" hidden="1" customHeight="1" outlineLevel="1" x14ac:dyDescent="0.3">
      <c r="A18" s="272" t="s">
        <v>10</v>
      </c>
      <c r="B18" s="273"/>
      <c r="C18" s="273"/>
      <c r="D18" s="273"/>
      <c r="E18" s="274"/>
      <c r="F18" s="258">
        <f>V18+$AC$5</f>
        <v>17.944324999999999</v>
      </c>
      <c r="G18" s="259"/>
      <c r="H18" s="260"/>
      <c r="I18" s="258">
        <f>V18+$AC$6</f>
        <v>20.958325000000002</v>
      </c>
      <c r="J18" s="259"/>
      <c r="K18" s="260"/>
      <c r="L18" s="255" t="s">
        <v>0</v>
      </c>
      <c r="M18" s="256"/>
      <c r="N18" s="257"/>
      <c r="R18" s="254"/>
      <c r="S18" s="254"/>
      <c r="T18" s="254"/>
      <c r="U18" s="119"/>
      <c r="V18" s="81">
        <f>IF(A18="maple",VLOOKUP($E$4,'DATA_CLASSIC CD'!$A$11:$I$50,6,0),IF(A18="cherry",VLOOKUP($E$4,'DATA_CLASSIC CD'!$A$11:$I$50,7,0),IF(A18="alder",VLOOKUP($E$4,'DATA_CLASSIC CD'!$A$11:$I$50,8,0),IF(A18="hw painted grade",VLOOKUP($E$4,'DATA_CLASSIC CD'!$A$11:$I$50,9,0)))))</f>
        <v>12.7075</v>
      </c>
      <c r="W18" s="132"/>
      <c r="X18" s="80"/>
      <c r="AE18" s="194">
        <f t="shared" si="3"/>
        <v>57.089999999999989</v>
      </c>
      <c r="AF18" s="194">
        <f t="shared" si="2"/>
        <v>61.089999999999989</v>
      </c>
      <c r="AG18" s="195" t="s">
        <v>2</v>
      </c>
    </row>
    <row r="19" spans="1:33" ht="20.25" hidden="1" customHeight="1" outlineLevel="1" x14ac:dyDescent="0.3">
      <c r="A19" s="262" t="s">
        <v>11</v>
      </c>
      <c r="B19" s="262"/>
      <c r="C19" s="262"/>
      <c r="D19" s="262"/>
      <c r="E19" s="262"/>
      <c r="F19" s="258">
        <f>V19+$AC$5</f>
        <v>14.204325000000001</v>
      </c>
      <c r="G19" s="259"/>
      <c r="H19" s="260"/>
      <c r="I19" s="258">
        <f>V19+$AC$6</f>
        <v>17.218325</v>
      </c>
      <c r="J19" s="259"/>
      <c r="K19" s="260"/>
      <c r="L19" s="255" t="s">
        <v>0</v>
      </c>
      <c r="M19" s="256"/>
      <c r="N19" s="257"/>
      <c r="R19" s="254"/>
      <c r="S19" s="254"/>
      <c r="T19" s="254"/>
      <c r="U19" s="80"/>
      <c r="V19" s="81">
        <f>IF(A19="maple",VLOOKUP($E$4,'DATA_CLASSIC CD'!$A$11:$I$50,6,0),IF(A19="cherry",VLOOKUP($E$4,'DATA_CLASSIC CD'!$A$11:$I$50,7,0),IF(A19="alder",VLOOKUP($E$4,'DATA_CLASSIC CD'!$A$11:$I$50,8,0),IF(A19="hw painted grade",VLOOKUP($E$4,'DATA_CLASSIC CD'!$A$11:$I$50,9,0)))))</f>
        <v>8.9675000000000011</v>
      </c>
      <c r="W19" s="82"/>
      <c r="X19" s="119"/>
      <c r="AE19" s="133" t="s">
        <v>34</v>
      </c>
      <c r="AF19" s="100"/>
      <c r="AG19" s="101"/>
    </row>
    <row r="20" spans="1:33" ht="17.45" hidden="1" customHeight="1" outlineLevel="1" thickBot="1" x14ac:dyDescent="0.25">
      <c r="A20" s="271" t="s">
        <v>12</v>
      </c>
      <c r="B20" s="271"/>
      <c r="C20" s="271"/>
      <c r="D20" s="271"/>
      <c r="E20" s="271"/>
      <c r="F20" s="258" t="s">
        <v>0</v>
      </c>
      <c r="G20" s="259"/>
      <c r="H20" s="260"/>
      <c r="I20" s="258" t="s">
        <v>0</v>
      </c>
      <c r="J20" s="259"/>
      <c r="K20" s="260"/>
      <c r="L20" s="255">
        <f>V20+$AC$7</f>
        <v>23.462000000000003</v>
      </c>
      <c r="M20" s="256"/>
      <c r="N20" s="257"/>
      <c r="R20" s="254"/>
      <c r="S20" s="254"/>
      <c r="T20" s="254"/>
      <c r="U20" s="134"/>
      <c r="V20" s="83">
        <f>IF(A20="maple",VLOOKUP($E$4,'DATA_CLASSIC CD'!$A$11:$I$50,6,0),IF(A20="cherry",VLOOKUP($E$4,'DATA_CLASSIC CD'!$A$11:$I$50,7,0),IF(A20="alder",VLOOKUP($E$4,'DATA_CLASSIC CD'!$A$11:$I$50,8,0),IF(A20="hw painted grade",VLOOKUP($E$4,'DATA_CLASSIC CD'!$A$11:$I$50,9,0)))))</f>
        <v>6.8849999999999998</v>
      </c>
      <c r="W20" s="135"/>
      <c r="X20" s="119"/>
    </row>
    <row r="21" spans="1:33" ht="17.100000000000001" customHeight="1" collapsed="1" x14ac:dyDescent="0.2">
      <c r="A21" s="136"/>
      <c r="B21" s="136"/>
      <c r="C21" s="136"/>
      <c r="D21" s="136"/>
      <c r="E21" s="136"/>
      <c r="F21" s="84"/>
      <c r="G21" s="136"/>
      <c r="H21" s="85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119"/>
      <c r="W21" s="119"/>
      <c r="X21" s="119"/>
    </row>
    <row r="22" spans="1:33" ht="17.100000000000001" customHeight="1" x14ac:dyDescent="0.2">
      <c r="A22" s="86"/>
      <c r="B22" s="86"/>
      <c r="C22" s="86"/>
      <c r="D22" s="86"/>
      <c r="E22" s="86"/>
      <c r="F22" s="86"/>
      <c r="G22" s="136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19"/>
      <c r="W22" s="119"/>
      <c r="X22" s="119"/>
    </row>
    <row r="23" spans="1:33" ht="17.100000000000001" customHeight="1" x14ac:dyDescent="0.3">
      <c r="A23" s="137"/>
      <c r="B23" s="137"/>
      <c r="C23" s="137"/>
      <c r="D23" s="137"/>
      <c r="E23" s="134"/>
      <c r="F23" s="134"/>
      <c r="G23" s="137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80"/>
      <c r="W23" s="80"/>
      <c r="X23" s="80"/>
    </row>
    <row r="24" spans="1:33" ht="17.100000000000001" customHeight="1" x14ac:dyDescent="0.3">
      <c r="A24" s="137"/>
      <c r="B24" s="137"/>
      <c r="C24" s="137"/>
      <c r="D24" s="137"/>
      <c r="E24" s="134"/>
      <c r="F24" s="134"/>
      <c r="G24" s="137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80"/>
      <c r="W24" s="80"/>
      <c r="X24" s="80"/>
    </row>
    <row r="25" spans="1:33" ht="17.100000000000001" customHeight="1" x14ac:dyDescent="0.3">
      <c r="A25" s="137"/>
      <c r="B25" s="137"/>
      <c r="C25" s="137"/>
      <c r="D25" s="137"/>
      <c r="E25" s="134"/>
      <c r="F25" s="134"/>
      <c r="G25" s="137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80"/>
      <c r="W25" s="80"/>
      <c r="X25" s="80"/>
    </row>
    <row r="26" spans="1:33" ht="17.100000000000001" customHeight="1" x14ac:dyDescent="0.3">
      <c r="A26" s="137"/>
      <c r="B26" s="137"/>
      <c r="C26" s="137"/>
      <c r="D26" s="137"/>
      <c r="E26" s="134"/>
      <c r="F26" s="134"/>
      <c r="G26" s="137"/>
      <c r="H26" s="138"/>
      <c r="I26" s="138"/>
      <c r="J26" s="138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80"/>
      <c r="W26" s="80"/>
      <c r="X26" s="80"/>
    </row>
    <row r="27" spans="1:33" ht="151.5" customHeight="1" x14ac:dyDescent="0.2">
      <c r="A27" s="137"/>
      <c r="B27" s="137"/>
      <c r="C27" s="137"/>
      <c r="D27" s="137"/>
      <c r="E27" s="139"/>
      <c r="F27" s="139"/>
      <c r="G27" s="137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19"/>
      <c r="W27" s="119"/>
      <c r="X27" s="119"/>
    </row>
    <row r="28" spans="1:33" x14ac:dyDescent="0.2">
      <c r="A28" s="119"/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</row>
    <row r="29" spans="1:33" x14ac:dyDescent="0.2">
      <c r="A29" s="119"/>
      <c r="B29" s="119"/>
      <c r="C29" s="119"/>
      <c r="D29" s="119"/>
      <c r="E29" s="119"/>
      <c r="F29" s="119"/>
      <c r="G29" s="119"/>
      <c r="H29" s="119"/>
      <c r="I29" s="119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</row>
    <row r="30" spans="1:33" x14ac:dyDescent="0.2">
      <c r="A30" s="119"/>
      <c r="B30" s="119"/>
      <c r="C30" s="119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</row>
    <row r="31" spans="1:33" x14ac:dyDescent="0.2">
      <c r="A31" s="119"/>
      <c r="B31" s="119"/>
      <c r="C31" s="119"/>
      <c r="D31" s="119"/>
      <c r="E31" s="119"/>
      <c r="F31" s="119"/>
      <c r="G31" s="119"/>
      <c r="H31" s="119"/>
      <c r="I31" s="119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</row>
    <row r="32" spans="1:33" ht="3.75" customHeight="1" x14ac:dyDescent="0.2">
      <c r="A32" s="119"/>
      <c r="B32" s="119"/>
      <c r="C32" s="119"/>
      <c r="D32" s="119"/>
      <c r="E32" s="119"/>
      <c r="F32" s="119"/>
      <c r="G32" s="119"/>
      <c r="H32" s="119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</row>
  </sheetData>
  <sheetProtection algorithmName="SHA-512" hashValue="qzdJGRrlHN0Iuu8QKXiMZ+VVX1iTCu6n33MopFnxmJkV8jCnSIzQt9kp0KJ0uqw8wig+FfnZ/lwe0r+H5Churw==" saltValue="aW5JaA5zjI/ftTdJkdYHUw==" spinCount="100000" sheet="1" objects="1" scenarios="1"/>
  <mergeCells count="63">
    <mergeCell ref="A9:E9"/>
    <mergeCell ref="E4:M4"/>
    <mergeCell ref="D2:H2"/>
    <mergeCell ref="I2:L2"/>
    <mergeCell ref="A12:E12"/>
    <mergeCell ref="A13:E13"/>
    <mergeCell ref="F10:H10"/>
    <mergeCell ref="F11:H11"/>
    <mergeCell ref="F12:H12"/>
    <mergeCell ref="F13:H13"/>
    <mergeCell ref="A10:E10"/>
    <mergeCell ref="A11:E11"/>
    <mergeCell ref="R9:T9"/>
    <mergeCell ref="L9:N9"/>
    <mergeCell ref="I9:K9"/>
    <mergeCell ref="F9:H9"/>
    <mergeCell ref="A20:E20"/>
    <mergeCell ref="A16:E16"/>
    <mergeCell ref="A17:E17"/>
    <mergeCell ref="A18:E18"/>
    <mergeCell ref="R16:T16"/>
    <mergeCell ref="L16:N16"/>
    <mergeCell ref="L18:N18"/>
    <mergeCell ref="R17:T17"/>
    <mergeCell ref="R18:T18"/>
    <mergeCell ref="L17:N17"/>
    <mergeCell ref="F16:H16"/>
    <mergeCell ref="I19:K19"/>
    <mergeCell ref="R10:T10"/>
    <mergeCell ref="R11:T11"/>
    <mergeCell ref="R12:T12"/>
    <mergeCell ref="R13:T13"/>
    <mergeCell ref="I12:K12"/>
    <mergeCell ref="I13:K13"/>
    <mergeCell ref="L10:N10"/>
    <mergeCell ref="L11:N11"/>
    <mergeCell ref="L12:N12"/>
    <mergeCell ref="L13:N13"/>
    <mergeCell ref="I10:K10"/>
    <mergeCell ref="I11:K11"/>
    <mergeCell ref="F19:H19"/>
    <mergeCell ref="E14:F14"/>
    <mergeCell ref="A19:E19"/>
    <mergeCell ref="F15:N15"/>
    <mergeCell ref="F20:H20"/>
    <mergeCell ref="F17:H17"/>
    <mergeCell ref="F18:H18"/>
    <mergeCell ref="I16:K16"/>
    <mergeCell ref="I17:K17"/>
    <mergeCell ref="I18:K18"/>
    <mergeCell ref="R20:T20"/>
    <mergeCell ref="L20:N20"/>
    <mergeCell ref="I20:K20"/>
    <mergeCell ref="R19:T19"/>
    <mergeCell ref="L19:N19"/>
    <mergeCell ref="R7:T7"/>
    <mergeCell ref="S4:T4"/>
    <mergeCell ref="Q5:T5"/>
    <mergeCell ref="M5:N5"/>
    <mergeCell ref="E5:G5"/>
    <mergeCell ref="F7:L7"/>
    <mergeCell ref="F6:H6"/>
    <mergeCell ref="M6:P6"/>
  </mergeCells>
  <dataValidations count="2">
    <dataValidation type="list" allowBlank="1" showInputMessage="1" showErrorMessage="1" sqref="D2">
      <formula1>"CLASSIC,NEO"</formula1>
    </dataValidation>
    <dataValidation type="list" allowBlank="1" showInputMessage="1" showErrorMessage="1" sqref="I2:L2">
      <formula1>"CD,CE,ARIES"</formula1>
    </dataValidation>
  </dataValidations>
  <printOptions horizontalCentered="1" verticalCentered="1"/>
  <pageMargins left="0.01" right="0.01" top="0.01" bottom="0.01" header="0.31496062992126" footer="0.31496062992126"/>
  <pageSetup scale="78" orientation="portrait" horizontalDpi="203" verticalDpi="203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>
          <x14:formula1>
            <xm:f>DATA_ID!$C$42:$F$42</xm:f>
          </x14:formula1>
          <xm:sqref>E27:F27</xm:sqref>
        </x14:dataValidation>
        <x14:dataValidation type="list" allowBlank="1" showInputMessage="1" showErrorMessage="1">
          <x14:formula1>
            <xm:f>DATA_ID!$B$42:$F$42</xm:f>
          </x14:formula1>
          <xm:sqref>E23:F26 U20</xm:sqref>
        </x14:dataValidation>
        <x14:dataValidation type="list" allowBlank="1" showInputMessage="1" showErrorMessage="1">
          <x14:formula1>
            <xm:f>DATA_ID!$S$4:$S$80</xm:f>
          </x14:formula1>
          <xm:sqref>U5 W5</xm:sqref>
        </x14:dataValidation>
        <x14:dataValidation type="list" allowBlank="1" showInputMessage="1" showErrorMessage="1">
          <x14:formula1>
            <xm:f>'DATA_CLASSIC CD'!$A$12:$A$40</xm:f>
          </x14:formula1>
          <xm:sqref>E4</xm:sqref>
        </x14:dataValidation>
        <x14:dataValidation type="list" allowBlank="1" showInputMessage="1" showErrorMessage="1">
          <x14:formula1>
            <xm:f>DATA_ID!$B$4:$G$4</xm:f>
          </x14:formula1>
          <xm:sqref>E14:F14</xm:sqref>
        </x14:dataValidation>
        <x14:dataValidation type="list" allowBlank="1" showInputMessage="1" showErrorMessage="1">
          <x14:formula1>
            <xm:f>'DATA_CLASSIC CD'!$O$3:$O$80</xm:f>
          </x14:formula1>
          <xm:sqref>P5:Q5</xm:sqref>
        </x14:dataValidation>
        <x14:dataValidation type="list" allowBlank="1" showInputMessage="1" showErrorMessage="1">
          <x14:formula1>
            <xm:f>'DATA_CLASSIC CD'!$B$11:$E$11</xm:f>
          </x14:formula1>
          <xm:sqref>E5:G5</xm:sqref>
        </x14:dataValidation>
        <x14:dataValidation type="list" allowBlank="1" showInputMessage="1" showErrorMessage="1">
          <x14:formula1>
            <xm:f>'DATA_CLASSIC CD'!$E$3:$E$7</xm:f>
          </x14:formula1>
          <xm:sqref>K5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S65"/>
  <sheetViews>
    <sheetView zoomScaleNormal="100" workbookViewId="0">
      <selection activeCell="S10" sqref="S10"/>
    </sheetView>
  </sheetViews>
  <sheetFormatPr defaultColWidth="9.140625" defaultRowHeight="13.5" outlineLevelCol="1" x14ac:dyDescent="0.2"/>
  <cols>
    <col min="1" max="1" width="13" style="99" customWidth="1"/>
    <col min="2" max="2" width="6.42578125" style="99" customWidth="1"/>
    <col min="3" max="3" width="18.140625" style="99" customWidth="1"/>
    <col min="4" max="4" width="14.5703125" style="99" customWidth="1"/>
    <col min="5" max="5" width="6.140625" style="99" customWidth="1"/>
    <col min="6" max="6" width="6.42578125" style="99" customWidth="1"/>
    <col min="7" max="7" width="19.5703125" style="99" customWidth="1"/>
    <col min="8" max="10" width="6.42578125" style="147" hidden="1" customWidth="1" outlineLevel="1"/>
    <col min="11" max="11" width="9.140625" style="99" collapsed="1"/>
    <col min="12" max="12" width="9.140625" style="99"/>
    <col min="13" max="13" width="13.85546875" style="99" customWidth="1"/>
    <col min="14" max="14" width="7.5703125" style="99" customWidth="1"/>
    <col min="15" max="15" width="9.5703125" style="99" customWidth="1"/>
    <col min="16" max="16" width="18.5703125" style="99" customWidth="1"/>
    <col min="17" max="18" width="6.42578125" style="99" customWidth="1"/>
    <col min="19" max="19" width="12.140625" style="99" customWidth="1"/>
    <col min="20" max="20" width="3.42578125" style="99" customWidth="1"/>
    <col min="21" max="16384" width="9.140625" style="99"/>
  </cols>
  <sheetData>
    <row r="1" spans="1:19" x14ac:dyDescent="0.2">
      <c r="M1" s="99" t="s">
        <v>188</v>
      </c>
    </row>
    <row r="2" spans="1:19" ht="30" x14ac:dyDescent="0.2">
      <c r="A2" s="102"/>
      <c r="B2" s="304" t="s">
        <v>41</v>
      </c>
      <c r="C2" s="304"/>
      <c r="D2" s="304"/>
      <c r="E2" s="304"/>
      <c r="F2" s="140" t="s">
        <v>355</v>
      </c>
      <c r="G2" s="102"/>
      <c r="H2" s="146"/>
      <c r="I2" s="146"/>
    </row>
    <row r="3" spans="1:19" ht="6" customHeight="1" x14ac:dyDescent="0.2"/>
    <row r="4" spans="1:19" ht="26.25" customHeight="1" x14ac:dyDescent="0.25">
      <c r="A4" s="111" t="s">
        <v>93</v>
      </c>
      <c r="B4" s="310" t="s">
        <v>100</v>
      </c>
      <c r="C4" s="311"/>
      <c r="D4" s="116" t="s">
        <v>119</v>
      </c>
      <c r="E4" s="307" t="str">
        <f>IF(H4="-","-",VLOOKUP(H4,DATA_ID!$O$4:$Q$19,3))</f>
        <v>D</v>
      </c>
      <c r="F4" s="307"/>
      <c r="G4" s="307"/>
      <c r="H4" s="287">
        <f>IF(B5="A",VLOOKUP($B$4,DATA_ID!$A$2:$M$40,8,0),IF(B5="B",VLOOKUP($B$4,DATA_ID!$A$2:$M$40,9,0),IF(B5="C",VLOOKUP($B$4,DATA_ID!$A$2:$M$40,10,0),IF(B5="D",VLOOKUP($B$4,DATA_ID!$A$2:$M$40,11,0),IF(B5="E",VLOOKUP($B$4,DATA_ID!$A$2:$M$40,12,0),IF(B5="F",VLOOKUP($B$4,DATA_ID!$A$2:$M$40,13,0)))))))</f>
        <v>15.48</v>
      </c>
      <c r="I4" s="287"/>
      <c r="J4" s="287"/>
      <c r="N4" s="240"/>
    </row>
    <row r="5" spans="1:19" ht="17.100000000000001" customHeight="1" x14ac:dyDescent="0.2">
      <c r="A5" s="123" t="s">
        <v>123</v>
      </c>
      <c r="B5" s="288" t="str">
        <f>VLOOKUP(E5,DATA_ID!S4:T80,2,0)</f>
        <v>C</v>
      </c>
      <c r="C5" s="289"/>
      <c r="D5" s="141" t="s">
        <v>117</v>
      </c>
      <c r="E5" s="295" t="s">
        <v>170</v>
      </c>
      <c r="F5" s="295"/>
      <c r="G5" s="295"/>
      <c r="H5" s="148"/>
      <c r="I5" s="148"/>
    </row>
    <row r="6" spans="1:19" ht="17.100000000000001" customHeight="1" x14ac:dyDescent="0.2">
      <c r="A6" s="122" t="s">
        <v>112</v>
      </c>
      <c r="B6" s="122"/>
      <c r="C6" s="87" t="s">
        <v>95</v>
      </c>
      <c r="D6" s="141" t="s">
        <v>120</v>
      </c>
      <c r="E6" s="253" t="s">
        <v>110</v>
      </c>
      <c r="F6" s="253"/>
      <c r="G6" s="253"/>
      <c r="H6" s="149"/>
      <c r="I6" s="149"/>
    </row>
    <row r="7" spans="1:19" ht="17.100000000000001" customHeight="1" x14ac:dyDescent="0.2">
      <c r="A7" s="122" t="s">
        <v>113</v>
      </c>
      <c r="B7" s="122"/>
      <c r="C7" s="292" t="s">
        <v>111</v>
      </c>
      <c r="D7" s="293"/>
      <c r="E7" s="308" t="s">
        <v>122</v>
      </c>
      <c r="F7" s="308"/>
      <c r="G7" s="142" t="s">
        <v>94</v>
      </c>
      <c r="H7" s="150"/>
      <c r="I7" s="150"/>
    </row>
    <row r="8" spans="1:19" ht="17.100000000000001" customHeight="1" thickBot="1" x14ac:dyDescent="0.25">
      <c r="A8" s="143" t="s">
        <v>121</v>
      </c>
      <c r="B8" s="143"/>
      <c r="C8" s="143"/>
      <c r="D8" s="128"/>
      <c r="E8" s="309"/>
      <c r="F8" s="309"/>
      <c r="G8" s="309"/>
      <c r="H8" s="148"/>
      <c r="I8" s="148"/>
    </row>
    <row r="9" spans="1:19" ht="15" customHeight="1" thickTop="1" x14ac:dyDescent="0.25">
      <c r="A9" s="123" t="s">
        <v>123</v>
      </c>
      <c r="B9" s="295" t="s">
        <v>23</v>
      </c>
      <c r="C9" s="296"/>
      <c r="D9" s="144" t="s">
        <v>119</v>
      </c>
      <c r="E9" s="297" t="str">
        <f>IF(H9="-","-",VLOOKUP(H9,DATA_ID!$O$4:$Q$19,3))</f>
        <v>D</v>
      </c>
      <c r="F9" s="297"/>
      <c r="G9" s="297"/>
      <c r="H9" s="287">
        <f>IF(B9="A",VLOOKUP($B$4,DATA_ID!$A$2:$M$40,8,0),IF(B9="B",VLOOKUP($B$4,DATA_ID!$A$2:$M$40,9,0),IF(B9="C",VLOOKUP($B$4,DATA_ID!$A$2:$M$40,10,0),IF(B9="D",VLOOKUP($B$4,DATA_ID!$A$2:$M$40,11,0),IF(B9="E",VLOOKUP($B$4,DATA_ID!$A$2:$M$40,12,0),IF(B9="F",VLOOKUP($B$4,DATA_ID!$A$2:$M$40,13,0)))))))</f>
        <v>15.254999999999999</v>
      </c>
      <c r="I9" s="287"/>
      <c r="J9" s="287"/>
    </row>
    <row r="10" spans="1:19" ht="15" customHeight="1" x14ac:dyDescent="0.25">
      <c r="A10" s="123" t="s">
        <v>123</v>
      </c>
      <c r="B10" s="295" t="s">
        <v>24</v>
      </c>
      <c r="C10" s="296"/>
      <c r="D10" s="144" t="s">
        <v>119</v>
      </c>
      <c r="E10" s="297" t="str">
        <f>IF(H10="-","-",VLOOKUP(H10,DATA_ID!$O$4:$Q$19,3))</f>
        <v>D</v>
      </c>
      <c r="F10" s="297"/>
      <c r="G10" s="297"/>
      <c r="H10" s="287">
        <f>IF(B10="A",VLOOKUP($B$4,DATA_ID!$A$2:$M$40,8,0),IF(B10="B",VLOOKUP($B$4,DATA_ID!$A$2:$M$40,9,0),IF(B10="C",VLOOKUP($B$4,DATA_ID!$A$2:$M$40,10,0),IF(B10="D",VLOOKUP($B$4,DATA_ID!$A$2:$M$40,11,0),IF(B10="E",VLOOKUP($B$4,DATA_ID!$A$2:$M$40,12,0),IF(B10="F",VLOOKUP($B$4,DATA_ID!$A$2:$M$40,13,0)))))))</f>
        <v>15.48</v>
      </c>
      <c r="I10" s="287"/>
      <c r="J10" s="287"/>
    </row>
    <row r="11" spans="1:19" ht="15" customHeight="1" x14ac:dyDescent="0.25">
      <c r="A11" s="123" t="s">
        <v>123</v>
      </c>
      <c r="B11" s="295" t="s">
        <v>25</v>
      </c>
      <c r="C11" s="296"/>
      <c r="D11" s="144" t="s">
        <v>119</v>
      </c>
      <c r="E11" s="297" t="str">
        <f>IF(H11="-","-",VLOOKUP(H11,DATA_ID!$O$4:$Q$19,3))</f>
        <v>D</v>
      </c>
      <c r="F11" s="297"/>
      <c r="G11" s="297"/>
      <c r="H11" s="287">
        <f>IF(B11="A",VLOOKUP($B$4,DATA_ID!$A$2:$M$40,8,0),IF(B11="B",VLOOKUP($B$4,DATA_ID!$A$2:$M$40,9,0),IF(B11="C",VLOOKUP($B$4,DATA_ID!$A$2:$M$40,10,0),IF(B11="D",VLOOKUP($B$4,DATA_ID!$A$2:$M$40,11,0),IF(B11="E",VLOOKUP($B$4,DATA_ID!$A$2:$M$40,12,0),IF(B11="F",VLOOKUP($B$4,DATA_ID!$A$2:$M$40,13,0)))))))</f>
        <v>15.795000000000002</v>
      </c>
      <c r="I11" s="287"/>
      <c r="J11" s="287"/>
      <c r="M11" s="103"/>
      <c r="N11" s="103"/>
      <c r="O11" s="103"/>
      <c r="P11" s="103"/>
      <c r="Q11" s="103"/>
      <c r="R11" s="103"/>
      <c r="S11" s="103"/>
    </row>
    <row r="12" spans="1:19" ht="15" customHeight="1" x14ac:dyDescent="0.25">
      <c r="A12" s="123" t="s">
        <v>123</v>
      </c>
      <c r="B12" s="295" t="s">
        <v>26</v>
      </c>
      <c r="C12" s="296"/>
      <c r="D12" s="144" t="s">
        <v>119</v>
      </c>
      <c r="E12" s="297" t="str">
        <f>IF(H12="-","-",VLOOKUP(H12,DATA_ID!$O$4:$Q$19,3))</f>
        <v>-</v>
      </c>
      <c r="F12" s="297"/>
      <c r="G12" s="297"/>
      <c r="H12" s="287" t="str">
        <f>IF(B12="A",VLOOKUP($B$4,DATA_ID!$A$2:$M$40,8,0),IF(B12="B",VLOOKUP($B$4,DATA_ID!$A$2:$M$40,9,0),IF(B12="C",VLOOKUP($B$4,DATA_ID!$A$2:$M$40,10,0),IF(B12="D",VLOOKUP($B$4,DATA_ID!$A$2:$M$40,11,0),IF(B12="E",VLOOKUP($B$4,DATA_ID!$A$2:$M$40,12,0),IF(B12="F",VLOOKUP($B$4,DATA_ID!$A$2:$M$40,13,0)))))))</f>
        <v>-</v>
      </c>
      <c r="I12" s="287"/>
      <c r="J12" s="287"/>
    </row>
    <row r="13" spans="1:19" ht="15" customHeight="1" x14ac:dyDescent="0.25">
      <c r="A13" s="123" t="s">
        <v>123</v>
      </c>
      <c r="B13" s="295" t="s">
        <v>27</v>
      </c>
      <c r="C13" s="296"/>
      <c r="D13" s="144" t="s">
        <v>119</v>
      </c>
      <c r="E13" s="297" t="str">
        <f>IF(H13="-","-",VLOOKUP(H13,DATA_ID!$O$4:$Q$19,3))</f>
        <v>-</v>
      </c>
      <c r="F13" s="297"/>
      <c r="G13" s="297"/>
      <c r="H13" s="287" t="str">
        <f>IF(B13="A",VLOOKUP($B$4,DATA_ID!$A$2:$M$40,8,0),IF(B13="B",VLOOKUP($B$4,DATA_ID!$A$2:$M$40,9,0),IF(B13="C",VLOOKUP($B$4,DATA_ID!$A$2:$M$40,10,0),IF(B13="D",VLOOKUP($B$4,DATA_ID!$A$2:$M$40,11,0),IF(B13="E",VLOOKUP($B$4,DATA_ID!$A$2:$M$40,12,0),IF(B13="F",VLOOKUP($B$4,DATA_ID!$A$2:$M$40,13,0)))))))</f>
        <v>-</v>
      </c>
      <c r="I13" s="287"/>
      <c r="J13" s="287"/>
    </row>
    <row r="14" spans="1:19" ht="14.25" x14ac:dyDescent="0.2">
      <c r="A14" s="128"/>
      <c r="B14" s="261"/>
      <c r="C14" s="261"/>
    </row>
    <row r="15" spans="1:19" ht="14.25" x14ac:dyDescent="0.2">
      <c r="A15" s="128"/>
      <c r="B15" s="261"/>
      <c r="C15" s="261"/>
    </row>
    <row r="16" spans="1:19" ht="28.5" customHeight="1" x14ac:dyDescent="0.2">
      <c r="A16" s="102"/>
      <c r="B16" s="304" t="s">
        <v>41</v>
      </c>
      <c r="C16" s="304"/>
      <c r="D16" s="304"/>
      <c r="E16" s="304"/>
      <c r="F16" s="140" t="s">
        <v>355</v>
      </c>
      <c r="G16" s="102"/>
    </row>
    <row r="17" spans="1:16" ht="4.5" customHeight="1" x14ac:dyDescent="0.2"/>
    <row r="18" spans="1:16" s="160" customFormat="1" ht="26.25" customHeight="1" x14ac:dyDescent="0.2">
      <c r="A18" s="151" t="s">
        <v>93</v>
      </c>
      <c r="B18" s="312" t="s">
        <v>109</v>
      </c>
      <c r="C18" s="313"/>
      <c r="D18" s="152" t="s">
        <v>119</v>
      </c>
      <c r="E18" s="307" t="str">
        <f>IF(H18="-","-",VLOOKUP(H18,DATA_ID!$O$4:$Q$19,3))</f>
        <v>C</v>
      </c>
      <c r="F18" s="307"/>
      <c r="G18" s="307"/>
      <c r="H18" s="316">
        <f>IF(E19="BISQUE",VLOOKUP($B$18,DATA_ID!$A$42:$M$43,8,0),IF(E19="HONEY APPLE",VLOOKUP($B$18,DATA_ID!$A$42:$M$43,9,0),IF(E19="SUMMER FLAME",VLOOKUP($B$18,DATA_ID!$A$42:$M$43,10,0),IF(E19="LT ITALIAN WALNUT",VLOOKUP($B$18,DATA_ID!$A$42:$M$43,11,0),IF(E19="DK ITALIAN WALNUT",VLOOKUP($B$18,DATA_ID!$A$42:$M$43,12,0))))))</f>
        <v>13.004999999999999</v>
      </c>
      <c r="I18" s="316"/>
      <c r="J18" s="316"/>
    </row>
    <row r="19" spans="1:16" s="160" customFormat="1" ht="15.95" customHeight="1" x14ac:dyDescent="0.2">
      <c r="A19" s="153" t="s">
        <v>123</v>
      </c>
      <c r="B19" s="314" t="s">
        <v>124</v>
      </c>
      <c r="C19" s="315"/>
      <c r="D19" s="154" t="s">
        <v>117</v>
      </c>
      <c r="E19" s="299" t="s">
        <v>125</v>
      </c>
      <c r="F19" s="299"/>
      <c r="G19" s="299"/>
    </row>
    <row r="20" spans="1:16" s="160" customFormat="1" ht="15.95" customHeight="1" x14ac:dyDescent="0.2">
      <c r="A20" s="155" t="s">
        <v>112</v>
      </c>
      <c r="B20" s="155"/>
      <c r="C20" s="161" t="s">
        <v>95</v>
      </c>
      <c r="D20" s="154" t="s">
        <v>120</v>
      </c>
      <c r="E20" s="291" t="s">
        <v>110</v>
      </c>
      <c r="F20" s="291"/>
      <c r="G20" s="291"/>
    </row>
    <row r="21" spans="1:16" s="160" customFormat="1" ht="15.95" customHeight="1" x14ac:dyDescent="0.2">
      <c r="A21" s="155" t="s">
        <v>113</v>
      </c>
      <c r="B21" s="155"/>
      <c r="C21" s="292" t="s">
        <v>111</v>
      </c>
      <c r="D21" s="293"/>
      <c r="E21" s="294" t="s">
        <v>122</v>
      </c>
      <c r="F21" s="294"/>
      <c r="G21" s="157" t="s">
        <v>94</v>
      </c>
    </row>
    <row r="22" spans="1:16" s="160" customFormat="1" ht="15.95" customHeight="1" thickBot="1" x14ac:dyDescent="0.25">
      <c r="A22" s="158" t="s">
        <v>121</v>
      </c>
      <c r="B22" s="158"/>
      <c r="C22" s="158"/>
      <c r="D22" s="159"/>
      <c r="E22" s="298"/>
      <c r="F22" s="298"/>
      <c r="G22" s="298"/>
    </row>
    <row r="23" spans="1:16" s="160" customFormat="1" ht="15.95" customHeight="1" thickTop="1" x14ac:dyDescent="0.2">
      <c r="A23" s="153" t="s">
        <v>117</v>
      </c>
      <c r="B23" s="299" t="s">
        <v>36</v>
      </c>
      <c r="C23" s="300"/>
      <c r="D23" s="162" t="s">
        <v>119</v>
      </c>
      <c r="E23" s="297" t="str">
        <f>IF(H23="-","-",VLOOKUP(H23,DATA_ID!$O$4:$Q$19,3))</f>
        <v>B</v>
      </c>
      <c r="F23" s="297"/>
      <c r="G23" s="297"/>
      <c r="H23" s="316">
        <f>IF(B23="BISQUE",VLOOKUP($B$18,DATA_ID!$A$42:$M$43,8,0),IF(B23="HONEY APPLE",VLOOKUP($B$18,DATA_ID!$A$42:$M$43,9,0),IF(B23="SUMMER FLAME",VLOOKUP($B$18,DATA_ID!$A$42:$M$43,10,0),IF(B23="LT ITALIAN WALNUT",VLOOKUP($B$18,DATA_ID!$A$42:$M$43,11,0),IF(B23="DK ITALIAN WALNUT",VLOOKUP($B$18,DATA_ID!$A$42:$M$43,12,0))))))</f>
        <v>11.16</v>
      </c>
      <c r="I23" s="316"/>
      <c r="J23" s="316"/>
    </row>
    <row r="24" spans="1:16" s="160" customFormat="1" ht="15.95" customHeight="1" x14ac:dyDescent="0.2">
      <c r="A24" s="153" t="s">
        <v>117</v>
      </c>
      <c r="B24" s="299" t="s">
        <v>37</v>
      </c>
      <c r="C24" s="300"/>
      <c r="D24" s="162" t="s">
        <v>119</v>
      </c>
      <c r="E24" s="297" t="str">
        <f>IF(H24="-","-",VLOOKUP(H24,DATA_ID!$O$4:$Q$19,3))</f>
        <v>C</v>
      </c>
      <c r="F24" s="297"/>
      <c r="G24" s="297"/>
      <c r="H24" s="316">
        <f>IF(B24="BISQUE",VLOOKUP($B$18,DATA_ID!$A$42:$M$43,8,0),IF(B24="HONEY APPLE",VLOOKUP($B$18,DATA_ID!$A$42:$M$43,9,0),IF(B24="SUMMER FLAME",VLOOKUP($B$18,DATA_ID!$A$42:$M$43,10,0),IF(B24="LT ITALIAN WALNUT",VLOOKUP($B$18,DATA_ID!$A$42:$M$43,11,0),IF(B24="DK ITALIAN WALNUT",VLOOKUP($B$18,DATA_ID!$A$42:$M$43,12,0))))))</f>
        <v>13.004999999999999</v>
      </c>
      <c r="I24" s="316"/>
      <c r="J24" s="316"/>
    </row>
    <row r="25" spans="1:16" s="160" customFormat="1" ht="15.95" customHeight="1" x14ac:dyDescent="0.2">
      <c r="A25" s="153" t="s">
        <v>117</v>
      </c>
      <c r="B25" s="299" t="s">
        <v>38</v>
      </c>
      <c r="C25" s="300"/>
      <c r="D25" s="162" t="s">
        <v>119</v>
      </c>
      <c r="E25" s="297" t="str">
        <f>IF(H25="-","-",VLOOKUP(H25,DATA_ID!$O$4:$Q$19,3))</f>
        <v>C</v>
      </c>
      <c r="F25" s="297"/>
      <c r="G25" s="297"/>
      <c r="H25" s="316">
        <f>IF(B25="BISQUE",VLOOKUP($B$18,DATA_ID!$A$42:$M$43,8,0),IF(B25="HONEY APPLE",VLOOKUP($B$18,DATA_ID!$A$42:$M$43,9,0),IF(B25="SUMMER FLAME",VLOOKUP($B$18,DATA_ID!$A$42:$M$43,10,0),IF(B25="LT ITALIAN WALNUT",VLOOKUP($B$18,DATA_ID!$A$42:$M$43,11,0),IF(B25="DK ITALIAN WALNUT",VLOOKUP($B$18,DATA_ID!$A$42:$M$43,12,0))))))</f>
        <v>13.004999999999999</v>
      </c>
      <c r="I25" s="316"/>
      <c r="J25" s="316"/>
    </row>
    <row r="26" spans="1:16" s="160" customFormat="1" ht="15.95" customHeight="1" x14ac:dyDescent="0.2">
      <c r="A26" s="153" t="s">
        <v>117</v>
      </c>
      <c r="B26" s="299" t="s">
        <v>40</v>
      </c>
      <c r="C26" s="300"/>
      <c r="D26" s="162" t="s">
        <v>119</v>
      </c>
      <c r="E26" s="297" t="str">
        <f>IF(H26="-","-",VLOOKUP(H26,DATA_ID!$O$4:$Q$19,3))</f>
        <v>C</v>
      </c>
      <c r="F26" s="297"/>
      <c r="G26" s="297"/>
      <c r="H26" s="316">
        <f>IF(B26="BISQUE",VLOOKUP($B$18,DATA_ID!$A$42:$M$43,8,0),IF(B26="HONEY APPLE",VLOOKUP($B$18,DATA_ID!$A$42:$M$43,9,0),IF(B26="SUMMER FLAME",VLOOKUP($B$18,DATA_ID!$A$42:$M$43,10,0),IF(B26="LT ITALIAN WALNUT",VLOOKUP($B$18,DATA_ID!$A$42:$M$43,11,0),IF(B26="DK ITALIAN WALNUT",VLOOKUP($B$18,DATA_ID!$A$42:$M$43,12,0))))))</f>
        <v>13.004999999999999</v>
      </c>
      <c r="I26" s="316"/>
      <c r="J26" s="316"/>
      <c r="P26" s="163"/>
    </row>
    <row r="27" spans="1:16" ht="15" x14ac:dyDescent="0.2">
      <c r="A27" s="128"/>
      <c r="B27" s="261"/>
      <c r="C27" s="261"/>
      <c r="D27" s="128"/>
      <c r="E27" s="317"/>
      <c r="F27" s="317"/>
      <c r="G27" s="317"/>
      <c r="P27" s="145"/>
    </row>
    <row r="32" spans="1:16" ht="3.75" customHeight="1" x14ac:dyDescent="0.2"/>
    <row r="33" spans="1:14" ht="30" x14ac:dyDescent="0.2">
      <c r="A33" s="102"/>
      <c r="B33" s="304" t="s">
        <v>41</v>
      </c>
      <c r="C33" s="304"/>
      <c r="D33" s="304"/>
      <c r="E33" s="304"/>
      <c r="F33" s="140" t="s">
        <v>356</v>
      </c>
      <c r="G33" s="102"/>
    </row>
    <row r="34" spans="1:14" ht="4.5" customHeight="1" x14ac:dyDescent="0.2"/>
    <row r="35" spans="1:14" ht="22.5" x14ac:dyDescent="0.2">
      <c r="A35" s="151" t="s">
        <v>93</v>
      </c>
      <c r="B35" s="310" t="s">
        <v>74</v>
      </c>
      <c r="C35" s="311"/>
      <c r="D35" s="152" t="s">
        <v>119</v>
      </c>
      <c r="E35" s="307" t="str">
        <f>IF(B36="SOLID",VLOOKUP($B$35,DATA_IL!$A$4:$D$50,2,0),IF(B36="WOOD GRAIN",VLOOKUP($B$35,DATA_IL!$A$4:$D$50,3,0),IF(B36="HIGH GLOSS",VLOOKUP($B$35,DATA_IL!$A$4:$D$50,4,0))))</f>
        <v>C</v>
      </c>
      <c r="F35" s="307"/>
      <c r="G35" s="307"/>
    </row>
    <row r="36" spans="1:14" ht="18" customHeight="1" x14ac:dyDescent="0.2">
      <c r="A36" s="153" t="s">
        <v>118</v>
      </c>
      <c r="B36" s="314" t="str">
        <f>VLOOKUP(E36,DATA_IL!$F$5:$G$50,2,0)</f>
        <v>Wood Grain</v>
      </c>
      <c r="C36" s="315"/>
      <c r="D36" s="154" t="s">
        <v>117</v>
      </c>
      <c r="E36" s="299" t="s">
        <v>187</v>
      </c>
      <c r="F36" s="299"/>
      <c r="G36" s="299"/>
    </row>
    <row r="37" spans="1:14" ht="18" customHeight="1" x14ac:dyDescent="0.2">
      <c r="A37" s="155" t="s">
        <v>112</v>
      </c>
      <c r="B37" s="155"/>
      <c r="C37" s="156" t="s">
        <v>95</v>
      </c>
      <c r="D37" s="154" t="s">
        <v>120</v>
      </c>
      <c r="E37" s="291" t="s">
        <v>110</v>
      </c>
      <c r="F37" s="291"/>
      <c r="G37" s="291"/>
    </row>
    <row r="38" spans="1:14" ht="18" customHeight="1" x14ac:dyDescent="0.2">
      <c r="A38" s="155" t="s">
        <v>113</v>
      </c>
      <c r="B38" s="155"/>
      <c r="C38" s="292" t="s">
        <v>111</v>
      </c>
      <c r="D38" s="293"/>
      <c r="E38" s="294" t="s">
        <v>122</v>
      </c>
      <c r="F38" s="294"/>
      <c r="G38" s="157" t="s">
        <v>94</v>
      </c>
    </row>
    <row r="39" spans="1:14" ht="18" customHeight="1" thickBot="1" x14ac:dyDescent="0.25">
      <c r="A39" s="158" t="s">
        <v>121</v>
      </c>
      <c r="B39" s="158"/>
      <c r="C39" s="158"/>
      <c r="D39" s="159"/>
      <c r="E39" s="298"/>
      <c r="F39" s="298"/>
      <c r="G39" s="298"/>
    </row>
    <row r="40" spans="1:14" ht="18" customHeight="1" thickTop="1" x14ac:dyDescent="0.2">
      <c r="A40" s="151" t="s">
        <v>118</v>
      </c>
      <c r="B40" s="302" t="s">
        <v>115</v>
      </c>
      <c r="C40" s="303"/>
      <c r="D40" s="151" t="s">
        <v>119</v>
      </c>
      <c r="E40" s="301" t="str">
        <f>IF(B40="SOLID",VLOOKUP($B$35,DATA_IL!$A$4:$D$18,2,0),IF(B40="WOOD GRAIN",VLOOKUP($B$35,DATA_IL!$A$4:$D$18,3,0),IF(B40="HIGH GLOSS",VLOOKUP($B$35,DATA_IL!$A$4:$D$18,4,0))))</f>
        <v>B</v>
      </c>
      <c r="F40" s="301"/>
      <c r="G40" s="301"/>
    </row>
    <row r="41" spans="1:14" ht="18" customHeight="1" x14ac:dyDescent="0.2">
      <c r="A41" s="153" t="s">
        <v>118</v>
      </c>
      <c r="B41" s="299" t="s">
        <v>116</v>
      </c>
      <c r="C41" s="300"/>
      <c r="D41" s="151" t="s">
        <v>119</v>
      </c>
      <c r="E41" s="301" t="str">
        <f>IF(B41="SOLID",VLOOKUP($B$35,DATA_IL!$A$4:$D$18,2,0),IF(B41="WOOD GRAIN",VLOOKUP($B$35,DATA_IL!$A$4:$D$18,3,0),IF(B41="HIGH GLOSS",VLOOKUP($B$35,DATA_IL!$A$4:$D$18,4,0))))</f>
        <v>C</v>
      </c>
      <c r="F41" s="301"/>
      <c r="G41" s="301"/>
    </row>
    <row r="44" spans="1:14" ht="30" x14ac:dyDescent="0.2">
      <c r="A44" s="102"/>
      <c r="B44" s="304" t="s">
        <v>41</v>
      </c>
      <c r="C44" s="304"/>
      <c r="D44" s="304"/>
      <c r="E44" s="304"/>
      <c r="F44" s="140" t="s">
        <v>354</v>
      </c>
      <c r="G44" s="102"/>
      <c r="H44" s="146"/>
      <c r="I44" s="146"/>
    </row>
    <row r="45" spans="1:14" ht="6" customHeight="1" x14ac:dyDescent="0.2"/>
    <row r="46" spans="1:14" ht="26.25" customHeight="1" x14ac:dyDescent="0.2">
      <c r="A46" s="111" t="s">
        <v>93</v>
      </c>
      <c r="B46" s="310" t="s">
        <v>416</v>
      </c>
      <c r="C46" s="311"/>
      <c r="D46" s="116" t="s">
        <v>119</v>
      </c>
      <c r="E46" s="307" t="str">
        <f>IF(H47="-","-",VLOOKUP(H47,DATA_ID!$O$4:$Q$19,3))</f>
        <v>D</v>
      </c>
      <c r="F46" s="307"/>
      <c r="G46" s="307"/>
      <c r="H46" s="99"/>
      <c r="I46" s="99"/>
      <c r="J46" s="99"/>
      <c r="N46" s="240"/>
    </row>
    <row r="47" spans="1:14" ht="17.100000000000001" customHeight="1" x14ac:dyDescent="0.25">
      <c r="A47" s="123" t="s">
        <v>123</v>
      </c>
      <c r="B47" s="288" t="str">
        <f>VLOOKUP(E47,DATA_IN!$S$3:$T$120,2,0)</f>
        <v>D</v>
      </c>
      <c r="C47" s="289"/>
      <c r="D47" s="141" t="s">
        <v>117</v>
      </c>
      <c r="E47" s="295" t="s">
        <v>350</v>
      </c>
      <c r="F47" s="295"/>
      <c r="G47" s="295"/>
      <c r="H47" s="287">
        <f>IF(B47="A",VLOOKUP($B$46,DATA_IN!$A$1:$M$40,8,0),IF(B47="B",VLOOKUP($B$46,DATA_IN!$A$1:$M$40,9,0),IF(B47="C",VLOOKUP($B$46,DATA_IN!$A$1:$M$40,10,0),IF(B47="D",VLOOKUP($B$46,DATA_IN!$A$1:$M$40,11,0),IF(B47="E",VLOOKUP($B$46,DATA_IN!$A$1:$M$40,12,0),IF(B47="F",VLOOKUP($B$46,DATA_IN!$A$1:$M$40,13,0)))))))</f>
        <v>15.28</v>
      </c>
      <c r="I47" s="287"/>
      <c r="J47" s="287"/>
    </row>
    <row r="48" spans="1:14" ht="17.100000000000001" customHeight="1" x14ac:dyDescent="0.2">
      <c r="A48" s="122" t="s">
        <v>112</v>
      </c>
      <c r="B48" s="122"/>
      <c r="C48" s="87" t="s">
        <v>95</v>
      </c>
      <c r="D48" s="141" t="s">
        <v>120</v>
      </c>
      <c r="E48" s="253" t="s">
        <v>110</v>
      </c>
      <c r="F48" s="253"/>
      <c r="G48" s="253"/>
      <c r="H48" s="149"/>
      <c r="I48" s="149"/>
    </row>
    <row r="49" spans="1:19" ht="17.100000000000001" customHeight="1" x14ac:dyDescent="0.2">
      <c r="A49" s="122" t="s">
        <v>113</v>
      </c>
      <c r="B49" s="122"/>
      <c r="C49" s="292" t="s">
        <v>111</v>
      </c>
      <c r="D49" s="293"/>
      <c r="E49" s="308" t="s">
        <v>122</v>
      </c>
      <c r="F49" s="308"/>
      <c r="G49" s="142" t="s">
        <v>94</v>
      </c>
      <c r="H49" s="150"/>
      <c r="I49" s="150"/>
    </row>
    <row r="50" spans="1:19" ht="17.100000000000001" customHeight="1" thickBot="1" x14ac:dyDescent="0.25">
      <c r="A50" s="143" t="s">
        <v>121</v>
      </c>
      <c r="B50" s="143"/>
      <c r="C50" s="143"/>
      <c r="D50" s="128"/>
      <c r="E50" s="309"/>
      <c r="F50" s="309"/>
      <c r="G50" s="309"/>
      <c r="H50" s="148"/>
      <c r="I50" s="148"/>
    </row>
    <row r="51" spans="1:19" ht="15" customHeight="1" thickTop="1" x14ac:dyDescent="0.25">
      <c r="A51" s="123" t="s">
        <v>123</v>
      </c>
      <c r="B51" s="295" t="s">
        <v>22</v>
      </c>
      <c r="C51" s="296"/>
      <c r="D51" s="144" t="s">
        <v>119</v>
      </c>
      <c r="E51" s="297" t="str">
        <f>IF(H51="-","-",VLOOKUP(H51,DATA_ID!$O$4:$Q$19,3))</f>
        <v>C</v>
      </c>
      <c r="F51" s="297"/>
      <c r="G51" s="297"/>
      <c r="H51" s="287">
        <f>IF(B51="A",VLOOKUP($B$46,DATA_IN!$A$1:$M$40,8,0),IF(B51="B",VLOOKUP($B$46,DATA_IN!$A$1:$M$40,9,0),IF(B51="C",VLOOKUP($B$46,DATA_IN!$A$1:$M$40,10,0),IF(B51="D",VLOOKUP($B$46,DATA_IN!$A$1:$M$40,11,0),IF(B51="E",VLOOKUP($B$46,DATA_IN!$A$1:$M$40,12,0),IF(B51="F",VLOOKUP($B$46,DATA_IN!$A$1:$M$40,13,0)))))))</f>
        <v>14</v>
      </c>
      <c r="I51" s="287"/>
      <c r="J51" s="287"/>
    </row>
    <row r="52" spans="1:19" ht="15" customHeight="1" x14ac:dyDescent="0.25">
      <c r="A52" s="123" t="s">
        <v>123</v>
      </c>
      <c r="B52" s="295" t="s">
        <v>23</v>
      </c>
      <c r="C52" s="296"/>
      <c r="D52" s="144" t="s">
        <v>119</v>
      </c>
      <c r="E52" s="297" t="str">
        <f>IF(H52="-","-",VLOOKUP(H52,DATA_ID!$O$4:$Q$19,3))</f>
        <v>D</v>
      </c>
      <c r="F52" s="297"/>
      <c r="G52" s="297"/>
      <c r="H52" s="287">
        <f>IF(B52="A",VLOOKUP($B$46,DATA_IN!$A$1:$M$40,8,0),IF(B52="B",VLOOKUP($B$46,DATA_IN!$A$1:$M$40,9,0),IF(B52="C",VLOOKUP($B$46,DATA_IN!$A$1:$M$40,10,0),IF(B52="D",VLOOKUP($B$46,DATA_IN!$A$1:$M$40,11,0),IF(B52="E",VLOOKUP($B$46,DATA_IN!$A$1:$M$40,12,0),IF(B52="F",VLOOKUP($B$46,DATA_IN!$A$1:$M$40,13,0)))))))</f>
        <v>14.2</v>
      </c>
      <c r="I52" s="287"/>
      <c r="J52" s="287"/>
    </row>
    <row r="53" spans="1:19" ht="15" customHeight="1" x14ac:dyDescent="0.25">
      <c r="A53" s="123" t="s">
        <v>123</v>
      </c>
      <c r="B53" s="295" t="s">
        <v>24</v>
      </c>
      <c r="C53" s="296"/>
      <c r="D53" s="144" t="s">
        <v>119</v>
      </c>
      <c r="E53" s="297" t="str">
        <f>IF(H53="-","-",VLOOKUP(H53,DATA_ID!$O$4:$Q$19,3))</f>
        <v>D</v>
      </c>
      <c r="F53" s="297"/>
      <c r="G53" s="297"/>
      <c r="H53" s="287">
        <f>IF(B53="A",VLOOKUP($B$46,DATA_IN!$A$1:$M$40,8,0),IF(B53="B",VLOOKUP($B$46,DATA_IN!$A$1:$M$40,9,0),IF(B53="C",VLOOKUP($B$46,DATA_IN!$A$1:$M$40,10,0),IF(B53="D",VLOOKUP($B$46,DATA_IN!$A$1:$M$40,11,0),IF(B53="E",VLOOKUP($B$46,DATA_IN!$A$1:$M$40,12,0),IF(B53="F",VLOOKUP($B$46,DATA_IN!$A$1:$M$40,13,0)))))))</f>
        <v>14.68</v>
      </c>
      <c r="I53" s="287"/>
      <c r="J53" s="287"/>
      <c r="M53" s="103"/>
      <c r="N53" s="103"/>
      <c r="O53" s="103"/>
      <c r="P53" s="103"/>
      <c r="Q53" s="103"/>
      <c r="R53" s="103"/>
      <c r="S53" s="103"/>
    </row>
    <row r="54" spans="1:19" ht="15" customHeight="1" x14ac:dyDescent="0.25">
      <c r="A54" s="123" t="s">
        <v>123</v>
      </c>
      <c r="B54" s="295" t="s">
        <v>26</v>
      </c>
      <c r="C54" s="296"/>
      <c r="D54" s="144" t="s">
        <v>119</v>
      </c>
      <c r="E54" s="297" t="str">
        <f>IF(H54="-","-",VLOOKUP(H54,DATA_ID!$O$4:$Q$19,3))</f>
        <v>G</v>
      </c>
      <c r="F54" s="297"/>
      <c r="G54" s="297"/>
      <c r="H54" s="287">
        <f>IF(B54="A",VLOOKUP($B$46,DATA_IN!$A$1:$M$40,8,0),IF(B54="B",VLOOKUP($B$46,DATA_IN!$A$1:$M$40,9,0),IF(B54="C",VLOOKUP($B$46,DATA_IN!$A$1:$M$40,10,0),IF(B54="D",VLOOKUP($B$46,DATA_IN!$A$1:$M$40,11,0),IF(B54="E",VLOOKUP($B$46,DATA_IN!$A$1:$M$40,12,0),IF(B54="F",VLOOKUP($B$46,DATA_IN!$A$1:$M$40,13,0)))))))</f>
        <v>21.64</v>
      </c>
      <c r="I54" s="287"/>
      <c r="J54" s="287"/>
    </row>
    <row r="55" spans="1:19" ht="14.25" x14ac:dyDescent="0.2">
      <c r="A55" s="128"/>
      <c r="B55" s="261"/>
      <c r="C55" s="261"/>
    </row>
    <row r="56" spans="1:19" ht="30" x14ac:dyDescent="0.2">
      <c r="A56" s="102"/>
      <c r="B56" s="304" t="s">
        <v>41</v>
      </c>
      <c r="C56" s="304"/>
      <c r="D56" s="304"/>
      <c r="E56" s="304"/>
      <c r="F56" s="140" t="s">
        <v>354</v>
      </c>
      <c r="G56" s="102"/>
    </row>
    <row r="57" spans="1:19" ht="7.35" customHeight="1" x14ac:dyDescent="0.2"/>
    <row r="58" spans="1:19" ht="44.45" customHeight="1" x14ac:dyDescent="0.2">
      <c r="A58" s="151" t="s">
        <v>93</v>
      </c>
      <c r="B58" s="305" t="s">
        <v>358</v>
      </c>
      <c r="C58" s="306"/>
      <c r="D58" s="152" t="s">
        <v>119</v>
      </c>
      <c r="E58" s="307" t="str">
        <f>IF(H59="-","-",VLOOKUP(H59,DATA_ID!$O$4:$Q$19,3))</f>
        <v>D</v>
      </c>
      <c r="F58" s="307"/>
      <c r="G58" s="307"/>
      <c r="H58" s="99"/>
      <c r="I58" s="99"/>
      <c r="J58" s="99"/>
      <c r="L58" s="171"/>
      <c r="M58" s="171"/>
      <c r="N58" s="175"/>
      <c r="O58" s="175"/>
    </row>
    <row r="59" spans="1:19" s="160" customFormat="1" ht="26.25" customHeight="1" x14ac:dyDescent="0.25">
      <c r="A59" s="153" t="s">
        <v>123</v>
      </c>
      <c r="B59" s="288" t="str">
        <f>VLOOKUP(E59,DATA_IN!$S$3:$T$120,2,0)</f>
        <v>D</v>
      </c>
      <c r="C59" s="289"/>
      <c r="D59" s="154" t="s">
        <v>117</v>
      </c>
      <c r="E59" s="290" t="s">
        <v>359</v>
      </c>
      <c r="F59" s="290"/>
      <c r="G59" s="290"/>
      <c r="H59" s="287">
        <f>IF(E59="9032 Rustic Light Oak",VLOOKUP($B$58,DATA_IN!$A$42:$M$51,8,0),IF(E59="9033 Weathered Grey Oak",VLOOKUP($B$58,DATA_IN!$A$42:$M$51,9,0),IF(E59="9034 Vintage Sepia Oak",VLOOKUP($B$58,DATA_IN!$A$42:$M$51,10,0))))</f>
        <v>14.48</v>
      </c>
      <c r="I59" s="287"/>
      <c r="J59" s="287"/>
      <c r="L59" s="201"/>
      <c r="M59" s="169"/>
      <c r="N59" s="201"/>
      <c r="O59" s="201"/>
    </row>
    <row r="60" spans="1:19" s="160" customFormat="1" ht="15.95" customHeight="1" x14ac:dyDescent="0.2">
      <c r="A60" s="155" t="s">
        <v>112</v>
      </c>
      <c r="B60" s="155"/>
      <c r="C60" s="161" t="s">
        <v>95</v>
      </c>
      <c r="D60" s="154" t="s">
        <v>120</v>
      </c>
      <c r="E60" s="291" t="s">
        <v>110</v>
      </c>
      <c r="F60" s="291"/>
      <c r="G60" s="291"/>
      <c r="M60" s="169"/>
    </row>
    <row r="61" spans="1:19" s="160" customFormat="1" ht="15.95" customHeight="1" x14ac:dyDescent="0.2">
      <c r="A61" s="155" t="s">
        <v>113</v>
      </c>
      <c r="B61" s="155"/>
      <c r="C61" s="292" t="s">
        <v>111</v>
      </c>
      <c r="D61" s="293"/>
      <c r="E61" s="294" t="s">
        <v>122</v>
      </c>
      <c r="F61" s="294"/>
      <c r="G61" s="157" t="s">
        <v>94</v>
      </c>
      <c r="M61" s="169"/>
    </row>
    <row r="62" spans="1:19" s="160" customFormat="1" ht="15.95" customHeight="1" thickBot="1" x14ac:dyDescent="0.25">
      <c r="A62" s="143" t="s">
        <v>121</v>
      </c>
      <c r="B62" s="158"/>
      <c r="C62" s="158"/>
      <c r="D62" s="159"/>
      <c r="E62" s="298"/>
      <c r="F62" s="298"/>
      <c r="G62" s="298"/>
    </row>
    <row r="63" spans="1:19" s="160" customFormat="1" ht="15.95" customHeight="1" thickTop="1" x14ac:dyDescent="0.25">
      <c r="A63" s="153" t="s">
        <v>117</v>
      </c>
      <c r="B63" s="284" t="s">
        <v>359</v>
      </c>
      <c r="C63" s="285"/>
      <c r="D63" s="162" t="s">
        <v>119</v>
      </c>
      <c r="E63" s="286" t="str">
        <f>IF(H64="-","-",VLOOKUP(H64,DATA_ID!$O$4:$Q$19,3))</f>
        <v>D</v>
      </c>
      <c r="F63" s="286"/>
      <c r="G63" s="286"/>
      <c r="H63" s="287">
        <f>IF(B63="9032 Rustic Light Oak",VLOOKUP($B$58,DATA_IN!$A$42:$M$51,8,0),IF(B63="9033 Weathered Grey Oak",VLOOKUP($B$58,DATA_IN!$A$42:$M$51,9,0),IF(B63="9034 Vintage Sepia Oak",VLOOKUP($B$58,DATA_IN!$A$42:$M$51,10,0))))</f>
        <v>14.48</v>
      </c>
      <c r="I63" s="287"/>
      <c r="J63" s="287"/>
    </row>
    <row r="64" spans="1:19" s="160" customFormat="1" ht="15.95" customHeight="1" x14ac:dyDescent="0.25">
      <c r="A64" s="153" t="s">
        <v>117</v>
      </c>
      <c r="B64" s="284" t="s">
        <v>353</v>
      </c>
      <c r="C64" s="285"/>
      <c r="D64" s="162" t="s">
        <v>119</v>
      </c>
      <c r="E64" s="286" t="str">
        <f>IF(H64="-","-",VLOOKUP(H64,DATA_ID!$O$4:$Q$19,3))</f>
        <v>D</v>
      </c>
      <c r="F64" s="286"/>
      <c r="G64" s="286"/>
      <c r="H64" s="287">
        <f>IF(B64="9032 Rustic Light Oak",VLOOKUP($B$58,DATA_IN!$A$42:$M$51,8,0),IF(B64="9033 Weathered Grey Oak",VLOOKUP($B$58,DATA_IN!$A$42:$M$51,9,0),IF(B64="9034 Vintage Sepia Oak",VLOOKUP($B$58,DATA_IN!$A$42:$M$51,10,0))))</f>
        <v>14.48</v>
      </c>
      <c r="I64" s="287"/>
      <c r="J64" s="287"/>
    </row>
    <row r="65" spans="1:16" s="160" customFormat="1" ht="15.95" customHeight="1" x14ac:dyDescent="0.2">
      <c r="A65" s="99"/>
      <c r="B65" s="99"/>
      <c r="C65" s="99"/>
      <c r="D65" s="99"/>
      <c r="E65" s="99"/>
      <c r="F65" s="99"/>
      <c r="G65" s="99"/>
      <c r="H65" s="147"/>
      <c r="I65" s="147"/>
      <c r="J65" s="147"/>
      <c r="P65" s="163"/>
    </row>
  </sheetData>
  <sheetProtection algorithmName="SHA-512" hashValue="PwSsi60jyxPctlSp+mT0SvWZdJ5YexVMuPs1/jMPGIonhFDnabYW1Zhrrc5K2M3MFbONeTl+U/hydBfyyRiYqw==" saltValue="+5Ta0U/lyG2+fayYiBoaZw==" spinCount="100000" sheet="1" objects="1" scenarios="1"/>
  <mergeCells count="103">
    <mergeCell ref="B13:C13"/>
    <mergeCell ref="E13:G13"/>
    <mergeCell ref="B14:C14"/>
    <mergeCell ref="B15:C15"/>
    <mergeCell ref="E22:G22"/>
    <mergeCell ref="H23:J23"/>
    <mergeCell ref="H4:J4"/>
    <mergeCell ref="B5:C5"/>
    <mergeCell ref="E5:G5"/>
    <mergeCell ref="E4:G4"/>
    <mergeCell ref="E7:F7"/>
    <mergeCell ref="E8:G8"/>
    <mergeCell ref="H9:J9"/>
    <mergeCell ref="E9:G9"/>
    <mergeCell ref="E10:G10"/>
    <mergeCell ref="H10:J10"/>
    <mergeCell ref="C7:D7"/>
    <mergeCell ref="H24:J24"/>
    <mergeCell ref="H25:J25"/>
    <mergeCell ref="H26:J26"/>
    <mergeCell ref="E25:G25"/>
    <mergeCell ref="E27:G27"/>
    <mergeCell ref="B2:E2"/>
    <mergeCell ref="B4:C4"/>
    <mergeCell ref="H47:J47"/>
    <mergeCell ref="B47:C47"/>
    <mergeCell ref="E47:G47"/>
    <mergeCell ref="H18:J18"/>
    <mergeCell ref="E6:G6"/>
    <mergeCell ref="B36:C36"/>
    <mergeCell ref="H11:J11"/>
    <mergeCell ref="H12:J12"/>
    <mergeCell ref="H13:J13"/>
    <mergeCell ref="E11:G11"/>
    <mergeCell ref="E12:G12"/>
    <mergeCell ref="C21:D21"/>
    <mergeCell ref="E35:G35"/>
    <mergeCell ref="B9:C9"/>
    <mergeCell ref="B10:C10"/>
    <mergeCell ref="B11:C11"/>
    <mergeCell ref="B12:C12"/>
    <mergeCell ref="B26:C26"/>
    <mergeCell ref="E26:G26"/>
    <mergeCell ref="E36:G36"/>
    <mergeCell ref="B33:E33"/>
    <mergeCell ref="B35:C35"/>
    <mergeCell ref="E20:G20"/>
    <mergeCell ref="B16:E16"/>
    <mergeCell ref="B18:C18"/>
    <mergeCell ref="E18:G18"/>
    <mergeCell ref="B19:C19"/>
    <mergeCell ref="E19:G19"/>
    <mergeCell ref="B23:C23"/>
    <mergeCell ref="B24:C24"/>
    <mergeCell ref="B27:C27"/>
    <mergeCell ref="B25:C25"/>
    <mergeCell ref="E21:F21"/>
    <mergeCell ref="E23:G23"/>
    <mergeCell ref="E24:G24"/>
    <mergeCell ref="B41:C41"/>
    <mergeCell ref="C38:D38"/>
    <mergeCell ref="E38:F38"/>
    <mergeCell ref="E37:G37"/>
    <mergeCell ref="E41:G41"/>
    <mergeCell ref="B40:C40"/>
    <mergeCell ref="B56:E56"/>
    <mergeCell ref="B58:C58"/>
    <mergeCell ref="E58:G58"/>
    <mergeCell ref="B54:C54"/>
    <mergeCell ref="E54:G54"/>
    <mergeCell ref="B55:C55"/>
    <mergeCell ref="E48:G48"/>
    <mergeCell ref="C49:D49"/>
    <mergeCell ref="E49:F49"/>
    <mergeCell ref="E50:G50"/>
    <mergeCell ref="B51:C51"/>
    <mergeCell ref="E51:G51"/>
    <mergeCell ref="B44:E44"/>
    <mergeCell ref="B46:C46"/>
    <mergeCell ref="E46:G46"/>
    <mergeCell ref="E40:G40"/>
    <mergeCell ref="E39:G39"/>
    <mergeCell ref="H54:J54"/>
    <mergeCell ref="H51:J51"/>
    <mergeCell ref="B52:C52"/>
    <mergeCell ref="E52:G52"/>
    <mergeCell ref="H52:J52"/>
    <mergeCell ref="B53:C53"/>
    <mergeCell ref="E53:G53"/>
    <mergeCell ref="H53:J53"/>
    <mergeCell ref="E62:G62"/>
    <mergeCell ref="B63:C63"/>
    <mergeCell ref="E63:G63"/>
    <mergeCell ref="H63:J63"/>
    <mergeCell ref="B64:C64"/>
    <mergeCell ref="E64:G64"/>
    <mergeCell ref="H64:J64"/>
    <mergeCell ref="H59:J59"/>
    <mergeCell ref="B59:C59"/>
    <mergeCell ref="E59:G59"/>
    <mergeCell ref="E60:G60"/>
    <mergeCell ref="C61:D61"/>
    <mergeCell ref="E61:F61"/>
  </mergeCells>
  <printOptions horizontalCentered="1" verticalCentered="1"/>
  <pageMargins left="0.01" right="0.01" top="0.01" bottom="0.01" header="0.3" footer="0.3"/>
  <pageSetup scale="59" orientation="portrait" horizontalDpi="203" verticalDpi="203" r:id="rId1"/>
  <ignoredErrors>
    <ignoredError sqref="E64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>
          <x14:formula1>
            <xm:f>DATA_IL!$A$5:$A$30</xm:f>
          </x14:formula1>
          <xm:sqref>B35</xm:sqref>
        </x14:dataValidation>
        <x14:dataValidation type="list" allowBlank="1" showInputMessage="1" showErrorMessage="1">
          <x14:formula1>
            <xm:f>DATA_IL!$F$5:$F$50</xm:f>
          </x14:formula1>
          <xm:sqref>E36:G36</xm:sqref>
        </x14:dataValidation>
        <x14:dataValidation type="list" allowBlank="1" showInputMessage="1" showErrorMessage="1">
          <x14:formula1>
            <xm:f>DATA_ID!$S$4:$S$80</xm:f>
          </x14:formula1>
          <xm:sqref>E5:I5</xm:sqref>
        </x14:dataValidation>
        <x14:dataValidation type="list" allowBlank="1" showInputMessage="1" showErrorMessage="1">
          <x14:formula1>
            <xm:f>DATA_IL!$B$4:$D$4</xm:f>
          </x14:formula1>
          <xm:sqref>B40:C41</xm:sqref>
        </x14:dataValidation>
        <x14:dataValidation type="list" allowBlank="1" showInputMessage="1" showErrorMessage="1">
          <x14:formula1>
            <xm:f>DATA_ID!$B$4:$G$4</xm:f>
          </x14:formula1>
          <xm:sqref>B9:C15 B51:C55</xm:sqref>
        </x14:dataValidation>
        <x14:dataValidation type="list" allowBlank="1" showInputMessage="1" showErrorMessage="1">
          <x14:formula1>
            <xm:f>DATA_ID!$A$5:$A$49</xm:f>
          </x14:formula1>
          <xm:sqref>B4:C4 B18:C18</xm:sqref>
        </x14:dataValidation>
        <x14:dataValidation type="list" allowBlank="1" showInputMessage="1" showErrorMessage="1">
          <x14:formula1>
            <xm:f>DATA_ID!$B$42:$F$42</xm:f>
          </x14:formula1>
          <xm:sqref>E19:G19 B23:C26</xm:sqref>
        </x14:dataValidation>
        <x14:dataValidation type="list" allowBlank="1" showInputMessage="1" showErrorMessage="1">
          <x14:formula1>
            <xm:f>DATA_ID!$C$42:$F$42</xm:f>
          </x14:formula1>
          <xm:sqref>B27:C27</xm:sqref>
        </x14:dataValidation>
        <x14:dataValidation type="list" allowBlank="1" showInputMessage="1" showErrorMessage="1">
          <x14:formula1>
            <xm:f>DATA_IN!$A$5:$A$25</xm:f>
          </x14:formula1>
          <xm:sqref>B46:C46</xm:sqref>
        </x14:dataValidation>
        <x14:dataValidation type="list" allowBlank="1" showInputMessage="1" showErrorMessage="1">
          <x14:formula1>
            <xm:f>DATA_IN!$S$4:$S$77</xm:f>
          </x14:formula1>
          <xm:sqref>E47:G47</xm:sqref>
        </x14:dataValidation>
        <x14:dataValidation type="list" allowBlank="1" showInputMessage="1" showErrorMessage="1">
          <x14:formula1>
            <xm:f>DATA_IN!$A$43:$A$50</xm:f>
          </x14:formula1>
          <xm:sqref>B58:C58</xm:sqref>
        </x14:dataValidation>
        <x14:dataValidation type="list" allowBlank="1" showInputMessage="1" showErrorMessage="1">
          <x14:formula1>
            <xm:f>DATA_IN!$B$42:$F$42</xm:f>
          </x14:formula1>
          <xm:sqref>E59:G59</xm:sqref>
        </x14:dataValidation>
        <x14:dataValidation type="list" allowBlank="1" showInputMessage="1" showErrorMessage="1">
          <x14:formula1>
            <xm:f>DATA_IN!$B$42:$D$42</xm:f>
          </x14:formula1>
          <xm:sqref>B63:C64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93"/>
  <sheetViews>
    <sheetView view="pageBreakPreview" topLeftCell="A23" zoomScaleNormal="100" zoomScaleSheetLayoutView="100" workbookViewId="0">
      <selection activeCell="H1" sqref="H1:M1048576"/>
    </sheetView>
  </sheetViews>
  <sheetFormatPr defaultColWidth="9.140625" defaultRowHeight="14.25" outlineLevelRow="1" outlineLevelCol="1" x14ac:dyDescent="0.2"/>
  <cols>
    <col min="1" max="1" width="28.5703125" style="171" customWidth="1"/>
    <col min="2" max="3" width="9.5703125" style="171" customWidth="1"/>
    <col min="4" max="5" width="9.5703125" style="175" customWidth="1"/>
    <col min="6" max="7" width="9.5703125" style="176" customWidth="1"/>
    <col min="8" max="9" width="9.5703125" style="176" hidden="1" customWidth="1" outlineLevel="1"/>
    <col min="10" max="10" width="9.140625" style="176" hidden="1" customWidth="1" outlineLevel="1"/>
    <col min="11" max="11" width="9.5703125" style="176" hidden="1" customWidth="1" outlineLevel="1"/>
    <col min="12" max="13" width="9.42578125" style="175" hidden="1" customWidth="1" outlineLevel="1"/>
    <col min="14" max="14" width="3.5703125" style="172" customWidth="1" collapsed="1"/>
    <col min="15" max="15" width="12.42578125" style="173" customWidth="1"/>
    <col min="16" max="16" width="12.85546875" style="172" customWidth="1"/>
    <col min="17" max="17" width="13.85546875" style="174" customWidth="1"/>
    <col min="18" max="18" width="3.5703125" style="46" customWidth="1"/>
    <col min="19" max="19" width="19.5703125" style="164" bestFit="1" customWidth="1"/>
    <col min="20" max="20" width="10" style="164" customWidth="1"/>
    <col min="21" max="16384" width="9.140625" style="44"/>
  </cols>
  <sheetData>
    <row r="1" spans="1:20" x14ac:dyDescent="0.2">
      <c r="A1" s="171">
        <v>1</v>
      </c>
      <c r="B1" s="171">
        <v>2</v>
      </c>
      <c r="C1" s="171">
        <v>3</v>
      </c>
      <c r="D1" s="171">
        <v>4</v>
      </c>
      <c r="E1" s="171">
        <v>5</v>
      </c>
      <c r="F1" s="171">
        <v>6</v>
      </c>
      <c r="G1" s="171">
        <v>7</v>
      </c>
      <c r="H1" s="171">
        <v>8</v>
      </c>
      <c r="I1" s="171">
        <v>9</v>
      </c>
      <c r="J1" s="171">
        <v>10</v>
      </c>
      <c r="K1" s="171">
        <v>11</v>
      </c>
      <c r="L1" s="171">
        <v>12</v>
      </c>
      <c r="M1" s="171">
        <v>13</v>
      </c>
    </row>
    <row r="2" spans="1:20" ht="21.75" customHeight="1" x14ac:dyDescent="0.3">
      <c r="J2" s="177" t="s">
        <v>13</v>
      </c>
      <c r="K2" s="175"/>
      <c r="M2" s="178">
        <v>0.1</v>
      </c>
      <c r="O2" s="179" t="s">
        <v>17</v>
      </c>
      <c r="P2" s="180"/>
      <c r="R2" s="43"/>
      <c r="S2" s="170" t="s">
        <v>129</v>
      </c>
      <c r="T2" s="170"/>
    </row>
    <row r="3" spans="1:20" outlineLevel="1" x14ac:dyDescent="0.2">
      <c r="B3" s="181"/>
      <c r="C3" s="181"/>
      <c r="D3" s="182" t="s">
        <v>35</v>
      </c>
      <c r="E3" s="182"/>
      <c r="F3" s="182"/>
      <c r="G3" s="182"/>
      <c r="H3" s="183" t="s">
        <v>15</v>
      </c>
      <c r="I3" s="183"/>
      <c r="J3" s="183"/>
      <c r="K3" s="183"/>
      <c r="L3" s="184"/>
      <c r="M3" s="184"/>
      <c r="O3" s="185" t="s">
        <v>18</v>
      </c>
      <c r="P3" s="186"/>
      <c r="Q3" s="187"/>
      <c r="R3" s="43"/>
      <c r="S3" s="169" t="s">
        <v>130</v>
      </c>
      <c r="T3" s="164" t="s">
        <v>168</v>
      </c>
    </row>
    <row r="4" spans="1:20" ht="30.6" customHeight="1" outlineLevel="1" x14ac:dyDescent="0.2">
      <c r="B4" s="171" t="s">
        <v>22</v>
      </c>
      <c r="C4" s="171" t="s">
        <v>23</v>
      </c>
      <c r="D4" s="176" t="s">
        <v>24</v>
      </c>
      <c r="E4" s="176" t="s">
        <v>25</v>
      </c>
      <c r="F4" s="176" t="s">
        <v>26</v>
      </c>
      <c r="G4" s="188" t="s">
        <v>27</v>
      </c>
      <c r="H4" s="189" t="s">
        <v>22</v>
      </c>
      <c r="I4" s="189" t="s">
        <v>23</v>
      </c>
      <c r="J4" s="183" t="s">
        <v>24</v>
      </c>
      <c r="K4" s="183" t="s">
        <v>25</v>
      </c>
      <c r="L4" s="183" t="s">
        <v>26</v>
      </c>
      <c r="M4" s="190" t="s">
        <v>27</v>
      </c>
      <c r="O4" s="191" t="s">
        <v>19</v>
      </c>
      <c r="P4" s="191" t="s">
        <v>20</v>
      </c>
      <c r="Q4" s="192" t="s">
        <v>21</v>
      </c>
      <c r="R4" s="43"/>
      <c r="S4" s="168" t="s">
        <v>169</v>
      </c>
      <c r="T4" s="164" t="s">
        <v>22</v>
      </c>
    </row>
    <row r="5" spans="1:20" outlineLevel="1" x14ac:dyDescent="0.2">
      <c r="A5" s="177" t="s">
        <v>16</v>
      </c>
      <c r="B5" s="176"/>
      <c r="C5" s="176"/>
      <c r="D5" s="176"/>
      <c r="E5" s="176"/>
      <c r="H5" s="193"/>
      <c r="I5" s="193"/>
      <c r="J5" s="193"/>
      <c r="K5" s="193"/>
      <c r="L5" s="193"/>
      <c r="M5" s="193"/>
      <c r="O5" s="194">
        <v>0</v>
      </c>
      <c r="P5" s="194">
        <v>10</v>
      </c>
      <c r="Q5" s="195" t="s">
        <v>22</v>
      </c>
      <c r="R5" s="43"/>
      <c r="S5" s="168" t="s">
        <v>170</v>
      </c>
      <c r="T5" s="164" t="s">
        <v>24</v>
      </c>
    </row>
    <row r="6" spans="1:20" outlineLevel="1" x14ac:dyDescent="0.2">
      <c r="A6" s="177" t="s">
        <v>96</v>
      </c>
      <c r="B6" s="176">
        <v>15.6</v>
      </c>
      <c r="C6" s="176">
        <v>16.95</v>
      </c>
      <c r="D6" s="176">
        <v>17.2</v>
      </c>
      <c r="E6" s="176">
        <v>17.55</v>
      </c>
      <c r="F6" s="176" t="s">
        <v>0</v>
      </c>
      <c r="G6" s="176" t="s">
        <v>0</v>
      </c>
      <c r="H6" s="193">
        <f>IF(B6="-","-",B6*(1-$M$2))</f>
        <v>14.04</v>
      </c>
      <c r="I6" s="193">
        <f t="shared" ref="I6:M17" si="0">IF(C6="-","-",C6*(1-$M$2))</f>
        <v>15.254999999999999</v>
      </c>
      <c r="J6" s="193">
        <f t="shared" si="0"/>
        <v>15.48</v>
      </c>
      <c r="K6" s="193">
        <f t="shared" si="0"/>
        <v>15.795000000000002</v>
      </c>
      <c r="L6" s="193" t="str">
        <f t="shared" si="0"/>
        <v>-</v>
      </c>
      <c r="M6" s="193" t="str">
        <f t="shared" si="0"/>
        <v>-</v>
      </c>
      <c r="O6" s="194">
        <f>P5+0.01</f>
        <v>10.01</v>
      </c>
      <c r="P6" s="194">
        <f>P5+2</f>
        <v>12</v>
      </c>
      <c r="Q6" s="195" t="s">
        <v>23</v>
      </c>
      <c r="R6" s="43"/>
      <c r="S6" s="168" t="s">
        <v>171</v>
      </c>
      <c r="T6" s="164" t="s">
        <v>22</v>
      </c>
    </row>
    <row r="7" spans="1:20" outlineLevel="1" x14ac:dyDescent="0.2">
      <c r="A7" s="177" t="s">
        <v>97</v>
      </c>
      <c r="B7" s="176">
        <v>13.15</v>
      </c>
      <c r="C7" s="176">
        <v>14.5</v>
      </c>
      <c r="D7" s="176">
        <v>14.8</v>
      </c>
      <c r="E7" s="176">
        <v>15.05</v>
      </c>
      <c r="F7" s="176">
        <v>19.899999999999999</v>
      </c>
      <c r="G7" s="176">
        <v>21.5</v>
      </c>
      <c r="H7" s="193">
        <f t="shared" ref="H7:H17" si="1">IF(B7="-","-",B7*(1-$M$2))</f>
        <v>11.835000000000001</v>
      </c>
      <c r="I7" s="193">
        <f t="shared" si="0"/>
        <v>13.05</v>
      </c>
      <c r="J7" s="193">
        <f t="shared" si="0"/>
        <v>13.32</v>
      </c>
      <c r="K7" s="193">
        <f t="shared" si="0"/>
        <v>13.545000000000002</v>
      </c>
      <c r="L7" s="193">
        <f t="shared" si="0"/>
        <v>17.91</v>
      </c>
      <c r="M7" s="193">
        <f t="shared" si="0"/>
        <v>19.350000000000001</v>
      </c>
      <c r="O7" s="194">
        <f t="shared" ref="O7:O18" si="2">P6+0.01</f>
        <v>12.01</v>
      </c>
      <c r="P7" s="194">
        <f>P6+2</f>
        <v>14</v>
      </c>
      <c r="Q7" s="195" t="s">
        <v>24</v>
      </c>
      <c r="R7" s="43"/>
      <c r="S7" s="168" t="s">
        <v>172</v>
      </c>
      <c r="T7" s="164" t="s">
        <v>24</v>
      </c>
    </row>
    <row r="8" spans="1:20" outlineLevel="1" x14ac:dyDescent="0.2">
      <c r="A8" s="177" t="s">
        <v>98</v>
      </c>
      <c r="B8" s="176">
        <v>13.15</v>
      </c>
      <c r="C8" s="176">
        <v>14.5</v>
      </c>
      <c r="D8" s="176">
        <v>14.8</v>
      </c>
      <c r="E8" s="176">
        <v>15.05</v>
      </c>
      <c r="F8" s="176">
        <v>19.899999999999999</v>
      </c>
      <c r="G8" s="176">
        <v>21.5</v>
      </c>
      <c r="H8" s="193">
        <f t="shared" si="1"/>
        <v>11.835000000000001</v>
      </c>
      <c r="I8" s="193">
        <f t="shared" si="0"/>
        <v>13.05</v>
      </c>
      <c r="J8" s="193">
        <f t="shared" si="0"/>
        <v>13.32</v>
      </c>
      <c r="K8" s="193">
        <f t="shared" si="0"/>
        <v>13.545000000000002</v>
      </c>
      <c r="L8" s="193">
        <f t="shared" si="0"/>
        <v>17.91</v>
      </c>
      <c r="M8" s="193">
        <f t="shared" si="0"/>
        <v>19.350000000000001</v>
      </c>
      <c r="O8" s="194">
        <f t="shared" si="2"/>
        <v>14.01</v>
      </c>
      <c r="P8" s="194">
        <f>P7+2</f>
        <v>16</v>
      </c>
      <c r="Q8" s="195" t="s">
        <v>25</v>
      </c>
      <c r="R8" s="43"/>
      <c r="S8" s="168" t="s">
        <v>36</v>
      </c>
      <c r="T8" s="164" t="s">
        <v>22</v>
      </c>
    </row>
    <row r="9" spans="1:20" outlineLevel="1" x14ac:dyDescent="0.2">
      <c r="A9" s="177" t="s">
        <v>99</v>
      </c>
      <c r="B9" s="176">
        <v>15.6</v>
      </c>
      <c r="C9" s="176">
        <v>16.95</v>
      </c>
      <c r="D9" s="176">
        <v>17.2</v>
      </c>
      <c r="E9" s="176">
        <v>17.55</v>
      </c>
      <c r="F9" s="176" t="s">
        <v>0</v>
      </c>
      <c r="G9" s="176" t="s">
        <v>0</v>
      </c>
      <c r="H9" s="193">
        <f t="shared" si="1"/>
        <v>14.04</v>
      </c>
      <c r="I9" s="193">
        <f t="shared" si="0"/>
        <v>15.254999999999999</v>
      </c>
      <c r="J9" s="193">
        <f t="shared" si="0"/>
        <v>15.48</v>
      </c>
      <c r="K9" s="193">
        <f t="shared" si="0"/>
        <v>15.795000000000002</v>
      </c>
      <c r="L9" s="193" t="str">
        <f t="shared" si="0"/>
        <v>-</v>
      </c>
      <c r="M9" s="193" t="str">
        <f t="shared" si="0"/>
        <v>-</v>
      </c>
      <c r="O9" s="194">
        <f t="shared" si="2"/>
        <v>16.010000000000002</v>
      </c>
      <c r="P9" s="194">
        <f>P8+2</f>
        <v>18</v>
      </c>
      <c r="Q9" s="195" t="s">
        <v>26</v>
      </c>
      <c r="R9" s="43"/>
      <c r="S9" s="168" t="s">
        <v>173</v>
      </c>
      <c r="T9" s="164" t="s">
        <v>22</v>
      </c>
    </row>
    <row r="10" spans="1:20" s="50" customFormat="1" outlineLevel="1" x14ac:dyDescent="0.2">
      <c r="A10" s="196" t="s">
        <v>100</v>
      </c>
      <c r="B10" s="176">
        <v>15.6</v>
      </c>
      <c r="C10" s="176">
        <v>16.95</v>
      </c>
      <c r="D10" s="176">
        <v>17.2</v>
      </c>
      <c r="E10" s="176">
        <v>17.55</v>
      </c>
      <c r="F10" s="176" t="s">
        <v>0</v>
      </c>
      <c r="G10" s="176" t="s">
        <v>0</v>
      </c>
      <c r="H10" s="193">
        <f t="shared" si="1"/>
        <v>14.04</v>
      </c>
      <c r="I10" s="193">
        <f t="shared" si="0"/>
        <v>15.254999999999999</v>
      </c>
      <c r="J10" s="193">
        <f t="shared" si="0"/>
        <v>15.48</v>
      </c>
      <c r="K10" s="193">
        <f t="shared" si="0"/>
        <v>15.795000000000002</v>
      </c>
      <c r="L10" s="193" t="str">
        <f t="shared" si="0"/>
        <v>-</v>
      </c>
      <c r="M10" s="193" t="str">
        <f t="shared" si="0"/>
        <v>-</v>
      </c>
      <c r="N10" s="197"/>
      <c r="O10" s="194">
        <f t="shared" si="2"/>
        <v>18.010000000000002</v>
      </c>
      <c r="P10" s="194">
        <v>20</v>
      </c>
      <c r="Q10" s="195" t="s">
        <v>27</v>
      </c>
      <c r="R10" s="43"/>
      <c r="S10" s="168" t="s">
        <v>174</v>
      </c>
      <c r="T10" s="164" t="s">
        <v>22</v>
      </c>
    </row>
    <row r="11" spans="1:20" x14ac:dyDescent="0.2">
      <c r="A11" s="177" t="s">
        <v>101</v>
      </c>
      <c r="B11" s="176">
        <v>15.6</v>
      </c>
      <c r="C11" s="176">
        <v>16.95</v>
      </c>
      <c r="D11" s="176">
        <v>17.2</v>
      </c>
      <c r="E11" s="176">
        <v>17.55</v>
      </c>
      <c r="F11" s="176" t="s">
        <v>0</v>
      </c>
      <c r="G11" s="176" t="s">
        <v>0</v>
      </c>
      <c r="H11" s="193">
        <f t="shared" si="1"/>
        <v>14.04</v>
      </c>
      <c r="I11" s="193">
        <f t="shared" si="0"/>
        <v>15.254999999999999</v>
      </c>
      <c r="J11" s="193">
        <f t="shared" si="0"/>
        <v>15.48</v>
      </c>
      <c r="K11" s="193">
        <f t="shared" si="0"/>
        <v>15.795000000000002</v>
      </c>
      <c r="L11" s="193" t="str">
        <f t="shared" si="0"/>
        <v>-</v>
      </c>
      <c r="M11" s="193" t="str">
        <f t="shared" si="0"/>
        <v>-</v>
      </c>
      <c r="O11" s="194">
        <f t="shared" si="2"/>
        <v>20.010000000000002</v>
      </c>
      <c r="P11" s="194">
        <v>22</v>
      </c>
      <c r="Q11" s="195" t="s">
        <v>3</v>
      </c>
      <c r="R11" s="43"/>
      <c r="S11" s="168" t="s">
        <v>175</v>
      </c>
      <c r="T11" s="164" t="s">
        <v>25</v>
      </c>
    </row>
    <row r="12" spans="1:20" x14ac:dyDescent="0.2">
      <c r="A12" s="177" t="s">
        <v>102</v>
      </c>
      <c r="B12" s="176">
        <v>18.8</v>
      </c>
      <c r="C12" s="176">
        <v>20.2</v>
      </c>
      <c r="D12" s="176">
        <v>20.45</v>
      </c>
      <c r="E12" s="176">
        <v>20.7</v>
      </c>
      <c r="F12" s="176" t="s">
        <v>0</v>
      </c>
      <c r="G12" s="176" t="s">
        <v>0</v>
      </c>
      <c r="H12" s="193">
        <f t="shared" si="1"/>
        <v>16.920000000000002</v>
      </c>
      <c r="I12" s="193">
        <f t="shared" si="0"/>
        <v>18.18</v>
      </c>
      <c r="J12" s="193">
        <f t="shared" si="0"/>
        <v>18.405000000000001</v>
      </c>
      <c r="K12" s="193">
        <f t="shared" si="0"/>
        <v>18.63</v>
      </c>
      <c r="L12" s="193" t="str">
        <f t="shared" si="0"/>
        <v>-</v>
      </c>
      <c r="M12" s="193" t="str">
        <f t="shared" si="0"/>
        <v>-</v>
      </c>
      <c r="O12" s="194">
        <f t="shared" si="2"/>
        <v>22.01</v>
      </c>
      <c r="P12" s="194">
        <v>24</v>
      </c>
      <c r="Q12" s="195" t="s">
        <v>28</v>
      </c>
      <c r="R12" s="43"/>
      <c r="S12" s="168" t="s">
        <v>176</v>
      </c>
      <c r="T12" s="164" t="s">
        <v>22</v>
      </c>
    </row>
    <row r="13" spans="1:20" x14ac:dyDescent="0.2">
      <c r="A13" s="177" t="s">
        <v>103</v>
      </c>
      <c r="B13" s="176">
        <v>11.25</v>
      </c>
      <c r="C13" s="176">
        <v>12.6</v>
      </c>
      <c r="D13" s="176">
        <v>12.9</v>
      </c>
      <c r="E13" s="176">
        <v>13.15</v>
      </c>
      <c r="F13" s="176">
        <v>18</v>
      </c>
      <c r="G13" s="176">
        <v>19.600000000000001</v>
      </c>
      <c r="H13" s="193">
        <f t="shared" si="1"/>
        <v>10.125</v>
      </c>
      <c r="I13" s="193">
        <f t="shared" si="0"/>
        <v>11.34</v>
      </c>
      <c r="J13" s="193">
        <f t="shared" si="0"/>
        <v>11.610000000000001</v>
      </c>
      <c r="K13" s="193">
        <f t="shared" si="0"/>
        <v>11.835000000000001</v>
      </c>
      <c r="L13" s="193">
        <f t="shared" si="0"/>
        <v>16.2</v>
      </c>
      <c r="M13" s="193">
        <f t="shared" si="0"/>
        <v>17.64</v>
      </c>
      <c r="O13" s="194">
        <f t="shared" si="2"/>
        <v>24.01</v>
      </c>
      <c r="P13" s="194">
        <v>27</v>
      </c>
      <c r="Q13" s="195" t="s">
        <v>29</v>
      </c>
      <c r="R13" s="43"/>
      <c r="S13" s="168" t="s">
        <v>177</v>
      </c>
      <c r="T13" s="164" t="s">
        <v>25</v>
      </c>
    </row>
    <row r="14" spans="1:20" x14ac:dyDescent="0.2">
      <c r="A14" s="177" t="s">
        <v>104</v>
      </c>
      <c r="B14" s="176">
        <v>10.050000000000001</v>
      </c>
      <c r="C14" s="176">
        <v>11.45</v>
      </c>
      <c r="D14" s="176">
        <v>11.7</v>
      </c>
      <c r="E14" s="176">
        <v>12</v>
      </c>
      <c r="F14" s="176">
        <v>16.850000000000001</v>
      </c>
      <c r="G14" s="176">
        <v>18.45</v>
      </c>
      <c r="H14" s="193">
        <f t="shared" si="1"/>
        <v>9.0450000000000017</v>
      </c>
      <c r="I14" s="193">
        <f t="shared" si="0"/>
        <v>10.305</v>
      </c>
      <c r="J14" s="193">
        <f t="shared" si="0"/>
        <v>10.53</v>
      </c>
      <c r="K14" s="193">
        <f t="shared" si="0"/>
        <v>10.8</v>
      </c>
      <c r="L14" s="193">
        <f t="shared" si="0"/>
        <v>15.165000000000001</v>
      </c>
      <c r="M14" s="193">
        <f t="shared" si="0"/>
        <v>16.605</v>
      </c>
      <c r="O14" s="194">
        <f t="shared" si="2"/>
        <v>27.01</v>
      </c>
      <c r="P14" s="194">
        <v>30</v>
      </c>
      <c r="Q14" s="195" t="s">
        <v>30</v>
      </c>
      <c r="R14" s="43"/>
      <c r="S14" s="168" t="s">
        <v>178</v>
      </c>
      <c r="T14" s="164" t="s">
        <v>25</v>
      </c>
    </row>
    <row r="15" spans="1:20" x14ac:dyDescent="0.2">
      <c r="A15" s="177" t="s">
        <v>105</v>
      </c>
      <c r="B15" s="176">
        <v>10.050000000000001</v>
      </c>
      <c r="C15" s="176">
        <v>11.45</v>
      </c>
      <c r="D15" s="176">
        <v>11.7</v>
      </c>
      <c r="E15" s="176">
        <v>12</v>
      </c>
      <c r="F15" s="176">
        <v>16.850000000000001</v>
      </c>
      <c r="G15" s="176">
        <v>18.45</v>
      </c>
      <c r="H15" s="193">
        <f t="shared" si="1"/>
        <v>9.0450000000000017</v>
      </c>
      <c r="I15" s="193">
        <f t="shared" si="0"/>
        <v>10.305</v>
      </c>
      <c r="J15" s="193">
        <f t="shared" si="0"/>
        <v>10.53</v>
      </c>
      <c r="K15" s="193">
        <f t="shared" si="0"/>
        <v>10.8</v>
      </c>
      <c r="L15" s="193">
        <f t="shared" si="0"/>
        <v>15.165000000000001</v>
      </c>
      <c r="M15" s="193">
        <f t="shared" si="0"/>
        <v>16.605</v>
      </c>
      <c r="O15" s="194">
        <f t="shared" si="2"/>
        <v>30.01</v>
      </c>
      <c r="P15" s="194">
        <v>33</v>
      </c>
      <c r="Q15" s="195" t="s">
        <v>31</v>
      </c>
      <c r="R15" s="43"/>
      <c r="S15" s="169" t="s">
        <v>179</v>
      </c>
      <c r="T15" s="164" t="s">
        <v>25</v>
      </c>
    </row>
    <row r="16" spans="1:20" x14ac:dyDescent="0.2">
      <c r="A16" s="177" t="s">
        <v>106</v>
      </c>
      <c r="B16" s="176">
        <v>12.3</v>
      </c>
      <c r="C16" s="176">
        <v>13.6</v>
      </c>
      <c r="D16" s="176">
        <v>13.95</v>
      </c>
      <c r="E16" s="176">
        <v>14.2</v>
      </c>
      <c r="F16" s="176">
        <v>19</v>
      </c>
      <c r="G16" s="176">
        <v>21.75</v>
      </c>
      <c r="H16" s="193">
        <f t="shared" si="1"/>
        <v>11.07</v>
      </c>
      <c r="I16" s="193">
        <f t="shared" si="0"/>
        <v>12.24</v>
      </c>
      <c r="J16" s="193">
        <f t="shared" si="0"/>
        <v>12.555</v>
      </c>
      <c r="K16" s="193">
        <f t="shared" si="0"/>
        <v>12.78</v>
      </c>
      <c r="L16" s="193">
        <f t="shared" si="0"/>
        <v>17.100000000000001</v>
      </c>
      <c r="M16" s="193">
        <f t="shared" si="0"/>
        <v>19.574999999999999</v>
      </c>
      <c r="O16" s="194">
        <f t="shared" si="2"/>
        <v>33.01</v>
      </c>
      <c r="P16" s="194">
        <v>36</v>
      </c>
      <c r="Q16" s="195" t="s">
        <v>32</v>
      </c>
      <c r="R16" s="43"/>
      <c r="S16" s="169" t="s">
        <v>180</v>
      </c>
      <c r="T16" s="164" t="s">
        <v>25</v>
      </c>
    </row>
    <row r="17" spans="1:20" x14ac:dyDescent="0.2">
      <c r="A17" s="177" t="s">
        <v>107</v>
      </c>
      <c r="B17" s="176">
        <v>12.3</v>
      </c>
      <c r="C17" s="176">
        <v>13.6</v>
      </c>
      <c r="D17" s="176">
        <v>13.95</v>
      </c>
      <c r="E17" s="176">
        <v>14.2</v>
      </c>
      <c r="F17" s="176">
        <v>19</v>
      </c>
      <c r="G17" s="176">
        <v>21.75</v>
      </c>
      <c r="H17" s="193">
        <f t="shared" si="1"/>
        <v>11.07</v>
      </c>
      <c r="I17" s="193">
        <f t="shared" si="0"/>
        <v>12.24</v>
      </c>
      <c r="J17" s="193">
        <f t="shared" si="0"/>
        <v>12.555</v>
      </c>
      <c r="K17" s="193">
        <f t="shared" si="0"/>
        <v>12.78</v>
      </c>
      <c r="L17" s="193">
        <f t="shared" si="0"/>
        <v>17.100000000000001</v>
      </c>
      <c r="M17" s="193">
        <f t="shared" si="0"/>
        <v>19.574999999999999</v>
      </c>
      <c r="O17" s="194">
        <f t="shared" si="2"/>
        <v>36.01</v>
      </c>
      <c r="P17" s="194">
        <v>39</v>
      </c>
      <c r="Q17" s="195" t="s">
        <v>33</v>
      </c>
      <c r="R17" s="43"/>
      <c r="S17" s="169" t="s">
        <v>181</v>
      </c>
      <c r="T17" s="164" t="s">
        <v>22</v>
      </c>
    </row>
    <row r="18" spans="1:20" x14ac:dyDescent="0.2">
      <c r="A18" s="177" t="s">
        <v>108</v>
      </c>
      <c r="B18" s="176">
        <v>15.6</v>
      </c>
      <c r="C18" s="176">
        <v>16.95</v>
      </c>
      <c r="D18" s="176">
        <v>17.2</v>
      </c>
      <c r="E18" s="176">
        <v>17.55</v>
      </c>
      <c r="F18" s="176" t="s">
        <v>0</v>
      </c>
      <c r="G18" s="176" t="s">
        <v>0</v>
      </c>
      <c r="H18" s="193">
        <f t="shared" ref="H18:M18" si="3">IF(B18="-","-",B18*(1-$M$2))</f>
        <v>14.04</v>
      </c>
      <c r="I18" s="193">
        <f t="shared" si="3"/>
        <v>15.254999999999999</v>
      </c>
      <c r="J18" s="193">
        <f t="shared" si="3"/>
        <v>15.48</v>
      </c>
      <c r="K18" s="193">
        <f t="shared" si="3"/>
        <v>15.795000000000002</v>
      </c>
      <c r="L18" s="193" t="str">
        <f t="shared" si="3"/>
        <v>-</v>
      </c>
      <c r="M18" s="193" t="str">
        <f t="shared" si="3"/>
        <v>-</v>
      </c>
      <c r="O18" s="194">
        <f t="shared" si="2"/>
        <v>39.01</v>
      </c>
      <c r="P18" s="194">
        <v>42</v>
      </c>
      <c r="Q18" s="195" t="s">
        <v>2</v>
      </c>
      <c r="R18" s="43"/>
      <c r="S18" s="169" t="s">
        <v>182</v>
      </c>
      <c r="T18" s="164" t="s">
        <v>26</v>
      </c>
    </row>
    <row r="19" spans="1:20" x14ac:dyDescent="0.2">
      <c r="O19" s="198" t="s">
        <v>34</v>
      </c>
      <c r="P19" s="180"/>
      <c r="R19" s="43"/>
      <c r="S19" s="169" t="s">
        <v>183</v>
      </c>
      <c r="T19" s="164" t="s">
        <v>23</v>
      </c>
    </row>
    <row r="20" spans="1:20" x14ac:dyDescent="0.2">
      <c r="S20" s="169" t="s">
        <v>39</v>
      </c>
      <c r="T20" s="164" t="s">
        <v>23</v>
      </c>
    </row>
    <row r="21" spans="1:20" x14ac:dyDescent="0.2">
      <c r="A21" s="177"/>
      <c r="B21" s="176"/>
      <c r="C21" s="176"/>
      <c r="D21" s="176"/>
      <c r="E21" s="176"/>
      <c r="H21" s="193"/>
      <c r="I21" s="193"/>
      <c r="J21" s="193"/>
      <c r="K21" s="193"/>
      <c r="L21" s="193"/>
      <c r="M21" s="193"/>
      <c r="S21" s="169" t="s">
        <v>184</v>
      </c>
      <c r="T21" s="164" t="s">
        <v>25</v>
      </c>
    </row>
    <row r="22" spans="1:20" x14ac:dyDescent="0.2">
      <c r="A22" s="177"/>
      <c r="B22" s="176"/>
      <c r="C22" s="176"/>
      <c r="D22" s="176"/>
      <c r="E22" s="176"/>
      <c r="H22" s="193"/>
      <c r="I22" s="193"/>
      <c r="J22" s="193"/>
      <c r="K22" s="193"/>
      <c r="L22" s="193"/>
      <c r="M22" s="193"/>
      <c r="S22" s="169" t="s">
        <v>181</v>
      </c>
      <c r="T22" s="164" t="s">
        <v>22</v>
      </c>
    </row>
    <row r="23" spans="1:20" x14ac:dyDescent="0.2">
      <c r="A23" s="177"/>
      <c r="B23" s="199"/>
      <c r="C23" s="199"/>
      <c r="D23" s="199"/>
      <c r="E23" s="199"/>
      <c r="F23" s="199"/>
      <c r="H23" s="193"/>
      <c r="I23" s="193"/>
      <c r="J23" s="193"/>
      <c r="K23" s="193"/>
      <c r="L23" s="193"/>
      <c r="M23" s="193"/>
      <c r="S23" s="169" t="s">
        <v>189</v>
      </c>
      <c r="T23" s="164" t="s">
        <v>22</v>
      </c>
    </row>
    <row r="24" spans="1:20" x14ac:dyDescent="0.2">
      <c r="A24" s="177"/>
      <c r="B24" s="176"/>
      <c r="C24" s="176"/>
      <c r="D24" s="176"/>
      <c r="E24" s="176"/>
      <c r="H24" s="193"/>
      <c r="I24" s="193"/>
      <c r="J24" s="193"/>
      <c r="K24" s="193"/>
      <c r="L24" s="193"/>
      <c r="M24" s="193"/>
      <c r="S24" s="169" t="s">
        <v>190</v>
      </c>
      <c r="T24" s="164" t="s">
        <v>22</v>
      </c>
    </row>
    <row r="25" spans="1:20" x14ac:dyDescent="0.2">
      <c r="A25" s="177"/>
      <c r="B25" s="176"/>
      <c r="C25" s="176"/>
      <c r="D25" s="176"/>
      <c r="E25" s="176"/>
      <c r="H25" s="193"/>
      <c r="I25" s="193"/>
      <c r="J25" s="193"/>
      <c r="K25" s="193"/>
      <c r="L25" s="193"/>
      <c r="M25" s="193"/>
      <c r="S25" s="169" t="s">
        <v>191</v>
      </c>
      <c r="T25" s="164" t="s">
        <v>22</v>
      </c>
    </row>
    <row r="26" spans="1:20" x14ac:dyDescent="0.2">
      <c r="A26" s="177"/>
      <c r="B26" s="176"/>
      <c r="C26" s="176"/>
      <c r="D26" s="176"/>
      <c r="E26" s="176"/>
      <c r="H26" s="193"/>
      <c r="I26" s="193"/>
      <c r="J26" s="193"/>
      <c r="K26" s="193"/>
      <c r="L26" s="193"/>
      <c r="M26" s="193"/>
      <c r="S26" s="169" t="s">
        <v>192</v>
      </c>
      <c r="T26" s="164" t="s">
        <v>22</v>
      </c>
    </row>
    <row r="27" spans="1:20" x14ac:dyDescent="0.2">
      <c r="A27" s="177"/>
      <c r="B27" s="176"/>
      <c r="C27" s="176"/>
      <c r="D27" s="176"/>
      <c r="E27" s="176"/>
      <c r="H27" s="193"/>
      <c r="I27" s="193"/>
      <c r="J27" s="193"/>
      <c r="K27" s="193"/>
      <c r="L27" s="193"/>
      <c r="M27" s="193"/>
      <c r="S27" s="169" t="s">
        <v>224</v>
      </c>
      <c r="T27" s="164" t="s">
        <v>23</v>
      </c>
    </row>
    <row r="28" spans="1:20" x14ac:dyDescent="0.2">
      <c r="A28" s="177"/>
      <c r="B28" s="176"/>
      <c r="C28" s="176"/>
      <c r="D28" s="176"/>
      <c r="E28" s="176"/>
      <c r="H28" s="193"/>
      <c r="I28" s="193"/>
      <c r="J28" s="193"/>
      <c r="K28" s="193"/>
      <c r="L28" s="193"/>
      <c r="M28" s="193"/>
      <c r="S28" s="169" t="s">
        <v>193</v>
      </c>
      <c r="T28" s="164" t="s">
        <v>23</v>
      </c>
    </row>
    <row r="29" spans="1:20" x14ac:dyDescent="0.2">
      <c r="A29" s="177"/>
      <c r="B29" s="176"/>
      <c r="C29" s="176"/>
      <c r="D29" s="176"/>
      <c r="E29" s="176"/>
      <c r="H29" s="193"/>
      <c r="I29" s="193"/>
      <c r="J29" s="193"/>
      <c r="K29" s="193"/>
      <c r="L29" s="193"/>
      <c r="M29" s="193"/>
      <c r="S29" s="169" t="s">
        <v>194</v>
      </c>
      <c r="T29" s="164" t="s">
        <v>23</v>
      </c>
    </row>
    <row r="30" spans="1:20" x14ac:dyDescent="0.2">
      <c r="A30" s="177"/>
      <c r="B30" s="176"/>
      <c r="C30" s="176"/>
      <c r="D30" s="176"/>
      <c r="E30" s="176"/>
      <c r="H30" s="193"/>
      <c r="I30" s="193"/>
      <c r="J30" s="193"/>
      <c r="K30" s="193"/>
      <c r="L30" s="193"/>
      <c r="M30" s="193"/>
      <c r="S30" s="169" t="s">
        <v>195</v>
      </c>
      <c r="T30" s="164" t="s">
        <v>23</v>
      </c>
    </row>
    <row r="31" spans="1:20" x14ac:dyDescent="0.2">
      <c r="A31" s="177"/>
      <c r="B31" s="176"/>
      <c r="C31" s="176"/>
      <c r="D31" s="176"/>
      <c r="E31" s="176"/>
      <c r="H31" s="193"/>
      <c r="I31" s="193"/>
      <c r="J31" s="193"/>
      <c r="K31" s="193"/>
      <c r="L31" s="193"/>
      <c r="M31" s="193"/>
      <c r="S31" s="169" t="s">
        <v>196</v>
      </c>
      <c r="T31" s="164" t="s">
        <v>23</v>
      </c>
    </row>
    <row r="32" spans="1:20" x14ac:dyDescent="0.2">
      <c r="A32" s="177"/>
      <c r="B32" s="176"/>
      <c r="C32" s="176"/>
      <c r="D32" s="176"/>
      <c r="E32" s="176"/>
      <c r="H32" s="193"/>
      <c r="I32" s="193"/>
      <c r="J32" s="193"/>
      <c r="K32" s="193"/>
      <c r="L32" s="193"/>
      <c r="M32" s="193"/>
      <c r="S32" s="169" t="s">
        <v>197</v>
      </c>
      <c r="T32" s="164" t="s">
        <v>23</v>
      </c>
    </row>
    <row r="33" spans="1:20" x14ac:dyDescent="0.2">
      <c r="A33" s="177"/>
      <c r="B33" s="176"/>
      <c r="C33" s="176"/>
      <c r="D33" s="176"/>
      <c r="E33" s="176"/>
      <c r="H33" s="193"/>
      <c r="I33" s="193"/>
      <c r="J33" s="193"/>
      <c r="K33" s="193"/>
      <c r="L33" s="193"/>
      <c r="M33" s="193"/>
      <c r="S33" s="169" t="s">
        <v>198</v>
      </c>
      <c r="T33" s="164" t="s">
        <v>23</v>
      </c>
    </row>
    <row r="34" spans="1:20" x14ac:dyDescent="0.2">
      <c r="A34" s="177"/>
      <c r="B34" s="176"/>
      <c r="C34" s="176"/>
      <c r="D34" s="176"/>
      <c r="E34" s="176"/>
      <c r="H34" s="193"/>
      <c r="I34" s="193"/>
      <c r="J34" s="193"/>
      <c r="K34" s="193"/>
      <c r="L34" s="193"/>
      <c r="M34" s="193"/>
      <c r="S34" s="169" t="s">
        <v>199</v>
      </c>
      <c r="T34" s="164" t="s">
        <v>23</v>
      </c>
    </row>
    <row r="35" spans="1:20" x14ac:dyDescent="0.2">
      <c r="A35" s="172"/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R35" s="44"/>
      <c r="S35" s="169" t="s">
        <v>200</v>
      </c>
      <c r="T35" s="164" t="s">
        <v>23</v>
      </c>
    </row>
    <row r="36" spans="1:20" x14ac:dyDescent="0.2">
      <c r="A36" s="172"/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R36" s="44"/>
      <c r="S36" s="169" t="s">
        <v>201</v>
      </c>
      <c r="T36" s="164" t="s">
        <v>23</v>
      </c>
    </row>
    <row r="37" spans="1:20" x14ac:dyDescent="0.2">
      <c r="A37" s="177"/>
      <c r="B37" s="177"/>
      <c r="C37" s="177"/>
      <c r="F37" s="200"/>
      <c r="G37" s="200"/>
      <c r="H37" s="200"/>
      <c r="I37" s="200"/>
      <c r="J37" s="200"/>
      <c r="K37" s="175"/>
      <c r="R37" s="44"/>
      <c r="S37" s="169" t="s">
        <v>202</v>
      </c>
      <c r="T37" s="164" t="s">
        <v>23</v>
      </c>
    </row>
    <row r="38" spans="1:20" x14ac:dyDescent="0.2">
      <c r="R38" s="44"/>
      <c r="S38" s="169" t="s">
        <v>203</v>
      </c>
      <c r="T38" s="164" t="s">
        <v>23</v>
      </c>
    </row>
    <row r="39" spans="1:20" x14ac:dyDescent="0.2">
      <c r="R39" s="44"/>
      <c r="S39" s="169" t="s">
        <v>204</v>
      </c>
      <c r="T39" s="164" t="s">
        <v>23</v>
      </c>
    </row>
    <row r="40" spans="1:20" x14ac:dyDescent="0.2">
      <c r="S40" s="169" t="s">
        <v>205</v>
      </c>
      <c r="T40" s="164" t="s">
        <v>23</v>
      </c>
    </row>
    <row r="41" spans="1:20" x14ac:dyDescent="0.2">
      <c r="S41" s="169" t="s">
        <v>206</v>
      </c>
      <c r="T41" s="164" t="s">
        <v>23</v>
      </c>
    </row>
    <row r="42" spans="1:20" ht="15" x14ac:dyDescent="0.25">
      <c r="A42" s="177"/>
      <c r="B42" s="201" t="s">
        <v>36</v>
      </c>
      <c r="C42" s="201" t="s">
        <v>37</v>
      </c>
      <c r="D42" s="201" t="s">
        <v>38</v>
      </c>
      <c r="E42" s="201" t="s">
        <v>125</v>
      </c>
      <c r="F42" s="201" t="s">
        <v>40</v>
      </c>
      <c r="G42" s="202"/>
      <c r="H42" s="201" t="s">
        <v>36</v>
      </c>
      <c r="I42" s="201" t="s">
        <v>37</v>
      </c>
      <c r="J42" s="201" t="s">
        <v>38</v>
      </c>
      <c r="K42" s="201" t="s">
        <v>39</v>
      </c>
      <c r="L42" s="203" t="s">
        <v>40</v>
      </c>
      <c r="M42" s="204"/>
      <c r="S42" s="169" t="s">
        <v>208</v>
      </c>
      <c r="T42" s="164" t="s">
        <v>23</v>
      </c>
    </row>
    <row r="43" spans="1:20" x14ac:dyDescent="0.2">
      <c r="A43" s="177" t="s">
        <v>109</v>
      </c>
      <c r="B43" s="176">
        <v>12.4</v>
      </c>
      <c r="C43" s="176">
        <v>14.45</v>
      </c>
      <c r="D43" s="176">
        <v>14.45</v>
      </c>
      <c r="E43" s="176">
        <v>14.45</v>
      </c>
      <c r="F43" s="176">
        <v>14.45</v>
      </c>
      <c r="H43" s="193">
        <f t="shared" ref="H43:M43" si="4">B43*(1-$M$2)</f>
        <v>11.16</v>
      </c>
      <c r="I43" s="193">
        <f t="shared" si="4"/>
        <v>13.004999999999999</v>
      </c>
      <c r="J43" s="193">
        <f t="shared" si="4"/>
        <v>13.004999999999999</v>
      </c>
      <c r="K43" s="193">
        <f t="shared" si="4"/>
        <v>13.004999999999999</v>
      </c>
      <c r="L43" s="193">
        <f t="shared" si="4"/>
        <v>13.004999999999999</v>
      </c>
      <c r="M43" s="193">
        <f t="shared" si="4"/>
        <v>0</v>
      </c>
      <c r="S43" s="169" t="s">
        <v>207</v>
      </c>
      <c r="T43" s="164" t="s">
        <v>23</v>
      </c>
    </row>
    <row r="44" spans="1:20" x14ac:dyDescent="0.2">
      <c r="S44" s="169" t="s">
        <v>209</v>
      </c>
      <c r="T44" s="164" t="s">
        <v>23</v>
      </c>
    </row>
    <row r="45" spans="1:20" x14ac:dyDescent="0.2">
      <c r="S45" s="169" t="s">
        <v>210</v>
      </c>
      <c r="T45" s="164" t="s">
        <v>23</v>
      </c>
    </row>
    <row r="46" spans="1:20" x14ac:dyDescent="0.2">
      <c r="S46" s="169" t="s">
        <v>211</v>
      </c>
      <c r="T46" s="164" t="s">
        <v>23</v>
      </c>
    </row>
    <row r="47" spans="1:20" x14ac:dyDescent="0.2">
      <c r="P47" s="173"/>
      <c r="R47" s="44"/>
      <c r="S47" s="169" t="s">
        <v>212</v>
      </c>
      <c r="T47" s="164" t="s">
        <v>23</v>
      </c>
    </row>
    <row r="48" spans="1:20" x14ac:dyDescent="0.2">
      <c r="R48" s="44"/>
      <c r="S48" s="169" t="s">
        <v>213</v>
      </c>
      <c r="T48" s="164" t="s">
        <v>23</v>
      </c>
    </row>
    <row r="49" spans="18:20" x14ac:dyDescent="0.2">
      <c r="R49" s="44"/>
      <c r="S49" s="169" t="s">
        <v>214</v>
      </c>
      <c r="T49" s="164" t="s">
        <v>23</v>
      </c>
    </row>
    <row r="50" spans="18:20" x14ac:dyDescent="0.2">
      <c r="R50" s="44"/>
      <c r="S50" s="169" t="s">
        <v>215</v>
      </c>
      <c r="T50" s="164" t="s">
        <v>23</v>
      </c>
    </row>
    <row r="51" spans="18:20" x14ac:dyDescent="0.2">
      <c r="R51" s="44"/>
      <c r="S51" s="169" t="s">
        <v>216</v>
      </c>
      <c r="T51" s="164" t="s">
        <v>23</v>
      </c>
    </row>
    <row r="52" spans="18:20" x14ac:dyDescent="0.2">
      <c r="R52" s="44"/>
      <c r="S52" s="169" t="s">
        <v>217</v>
      </c>
      <c r="T52" s="164" t="s">
        <v>23</v>
      </c>
    </row>
    <row r="53" spans="18:20" x14ac:dyDescent="0.2">
      <c r="R53" s="44"/>
      <c r="S53" s="169" t="s">
        <v>218</v>
      </c>
      <c r="T53" s="164" t="s">
        <v>23</v>
      </c>
    </row>
    <row r="54" spans="18:20" x14ac:dyDescent="0.2">
      <c r="R54" s="44"/>
      <c r="S54" s="169" t="s">
        <v>219</v>
      </c>
      <c r="T54" s="164" t="s">
        <v>23</v>
      </c>
    </row>
    <row r="55" spans="18:20" x14ac:dyDescent="0.2">
      <c r="R55" s="44"/>
      <c r="S55" s="169" t="s">
        <v>220</v>
      </c>
      <c r="T55" s="164" t="s">
        <v>23</v>
      </c>
    </row>
    <row r="56" spans="18:20" x14ac:dyDescent="0.2">
      <c r="R56" s="44"/>
      <c r="S56" s="169" t="s">
        <v>38</v>
      </c>
      <c r="T56" s="164" t="s">
        <v>23</v>
      </c>
    </row>
    <row r="57" spans="18:20" x14ac:dyDescent="0.2">
      <c r="R57" s="44"/>
      <c r="S57" s="169" t="s">
        <v>221</v>
      </c>
      <c r="T57" s="164" t="s">
        <v>23</v>
      </c>
    </row>
    <row r="58" spans="18:20" x14ac:dyDescent="0.2">
      <c r="R58" s="44"/>
      <c r="S58" s="169" t="s">
        <v>222</v>
      </c>
      <c r="T58" s="164" t="s">
        <v>23</v>
      </c>
    </row>
    <row r="59" spans="18:20" x14ac:dyDescent="0.2">
      <c r="R59" s="44"/>
      <c r="S59" s="169" t="s">
        <v>223</v>
      </c>
      <c r="T59" s="164" t="s">
        <v>23</v>
      </c>
    </row>
    <row r="60" spans="18:20" x14ac:dyDescent="0.2">
      <c r="R60" s="44"/>
      <c r="S60" s="169" t="s">
        <v>225</v>
      </c>
      <c r="T60" s="164" t="s">
        <v>25</v>
      </c>
    </row>
    <row r="61" spans="18:20" x14ac:dyDescent="0.2">
      <c r="R61" s="44"/>
      <c r="S61" s="169" t="s">
        <v>226</v>
      </c>
      <c r="T61" s="164" t="s">
        <v>25</v>
      </c>
    </row>
    <row r="62" spans="18:20" x14ac:dyDescent="0.2">
      <c r="R62" s="44"/>
      <c r="S62" s="169" t="s">
        <v>227</v>
      </c>
      <c r="T62" s="164" t="s">
        <v>25</v>
      </c>
    </row>
    <row r="63" spans="18:20" x14ac:dyDescent="0.2">
      <c r="R63" s="44"/>
      <c r="S63" s="169" t="s">
        <v>228</v>
      </c>
      <c r="T63" s="164" t="s">
        <v>26</v>
      </c>
    </row>
    <row r="64" spans="18:20" x14ac:dyDescent="0.2">
      <c r="R64" s="44"/>
      <c r="S64" s="169" t="s">
        <v>229</v>
      </c>
      <c r="T64" s="164" t="s">
        <v>27</v>
      </c>
    </row>
    <row r="65" spans="6:20" x14ac:dyDescent="0.2">
      <c r="R65" s="44"/>
      <c r="S65" s="169" t="s">
        <v>230</v>
      </c>
      <c r="T65" s="164" t="s">
        <v>27</v>
      </c>
    </row>
    <row r="66" spans="6:20" x14ac:dyDescent="0.2">
      <c r="R66" s="44"/>
      <c r="S66" s="169" t="s">
        <v>231</v>
      </c>
      <c r="T66" s="164" t="s">
        <v>27</v>
      </c>
    </row>
    <row r="67" spans="6:20" x14ac:dyDescent="0.2">
      <c r="R67" s="44"/>
      <c r="S67" s="169" t="s">
        <v>232</v>
      </c>
      <c r="T67" s="164" t="s">
        <v>27</v>
      </c>
    </row>
    <row r="68" spans="6:20" x14ac:dyDescent="0.2">
      <c r="R68" s="44"/>
      <c r="S68" s="169" t="s">
        <v>297</v>
      </c>
      <c r="T68" s="164" t="s">
        <v>25</v>
      </c>
    </row>
    <row r="69" spans="6:20" x14ac:dyDescent="0.2">
      <c r="R69" s="44"/>
      <c r="S69" s="169" t="s">
        <v>298</v>
      </c>
      <c r="T69" s="164" t="s">
        <v>25</v>
      </c>
    </row>
    <row r="70" spans="6:20" x14ac:dyDescent="0.2">
      <c r="R70" s="44"/>
      <c r="S70" s="169" t="s">
        <v>299</v>
      </c>
      <c r="T70" s="164" t="s">
        <v>25</v>
      </c>
    </row>
    <row r="71" spans="6:20" x14ac:dyDescent="0.2">
      <c r="R71" s="44"/>
      <c r="S71" s="169" t="s">
        <v>300</v>
      </c>
      <c r="T71" s="164" t="s">
        <v>25</v>
      </c>
    </row>
    <row r="72" spans="6:20" x14ac:dyDescent="0.2">
      <c r="R72" s="44"/>
      <c r="S72" s="169" t="s">
        <v>301</v>
      </c>
      <c r="T72" s="164" t="s">
        <v>23</v>
      </c>
    </row>
    <row r="73" spans="6:20" x14ac:dyDescent="0.2">
      <c r="R73" s="44"/>
      <c r="S73" s="169" t="s">
        <v>302</v>
      </c>
      <c r="T73" s="164" t="s">
        <v>25</v>
      </c>
    </row>
    <row r="74" spans="6:20" x14ac:dyDescent="0.2">
      <c r="R74" s="44"/>
      <c r="S74" s="169" t="s">
        <v>303</v>
      </c>
      <c r="T74" s="164" t="s">
        <v>23</v>
      </c>
    </row>
    <row r="75" spans="6:20" x14ac:dyDescent="0.2">
      <c r="R75" s="44"/>
      <c r="S75" s="169" t="s">
        <v>304</v>
      </c>
      <c r="T75" s="164" t="s">
        <v>25</v>
      </c>
    </row>
    <row r="76" spans="6:20" x14ac:dyDescent="0.2">
      <c r="F76" s="200"/>
      <c r="G76" s="200"/>
      <c r="H76" s="200"/>
      <c r="I76" s="200"/>
      <c r="R76" s="44"/>
      <c r="S76" s="169" t="s">
        <v>305</v>
      </c>
      <c r="T76" s="164" t="s">
        <v>25</v>
      </c>
    </row>
    <row r="77" spans="6:20" x14ac:dyDescent="0.2">
      <c r="R77" s="44"/>
      <c r="S77" s="169" t="s">
        <v>306</v>
      </c>
      <c r="T77" s="164" t="s">
        <v>25</v>
      </c>
    </row>
    <row r="78" spans="6:20" x14ac:dyDescent="0.2">
      <c r="R78" s="44"/>
      <c r="S78" s="169"/>
    </row>
    <row r="79" spans="6:20" x14ac:dyDescent="0.2">
      <c r="R79" s="44"/>
      <c r="S79" s="169"/>
    </row>
    <row r="80" spans="6:20" x14ac:dyDescent="0.2">
      <c r="R80" s="44"/>
      <c r="S80" s="169"/>
    </row>
    <row r="81" spans="1:19" x14ac:dyDescent="0.2">
      <c r="R81" s="44"/>
      <c r="S81" s="169"/>
    </row>
    <row r="82" spans="1:19" x14ac:dyDescent="0.2">
      <c r="R82" s="44"/>
      <c r="S82" s="169"/>
    </row>
    <row r="83" spans="1:19" x14ac:dyDescent="0.2">
      <c r="R83" s="44"/>
      <c r="S83" s="169"/>
    </row>
    <row r="84" spans="1:19" x14ac:dyDescent="0.2">
      <c r="R84" s="44"/>
      <c r="S84" s="169"/>
    </row>
    <row r="85" spans="1:19" x14ac:dyDescent="0.2">
      <c r="R85" s="44"/>
      <c r="S85" s="169"/>
    </row>
    <row r="86" spans="1:19" x14ac:dyDescent="0.2">
      <c r="R86" s="44"/>
      <c r="S86" s="169"/>
    </row>
    <row r="87" spans="1:19" x14ac:dyDescent="0.2">
      <c r="R87" s="44"/>
      <c r="S87" s="169"/>
    </row>
    <row r="88" spans="1:19" x14ac:dyDescent="0.2">
      <c r="A88" s="175"/>
      <c r="B88" s="175"/>
      <c r="C88" s="175"/>
      <c r="F88" s="175"/>
      <c r="G88" s="175"/>
      <c r="H88" s="175"/>
      <c r="I88" s="175"/>
      <c r="R88" s="44"/>
      <c r="S88" s="169"/>
    </row>
    <row r="89" spans="1:19" x14ac:dyDescent="0.2">
      <c r="A89" s="175"/>
      <c r="B89" s="175"/>
      <c r="C89" s="175"/>
      <c r="F89" s="175"/>
      <c r="G89" s="175"/>
      <c r="H89" s="175"/>
      <c r="I89" s="175"/>
      <c r="R89" s="44"/>
      <c r="S89" s="169"/>
    </row>
    <row r="90" spans="1:19" x14ac:dyDescent="0.2">
      <c r="A90" s="175"/>
      <c r="B90" s="175"/>
      <c r="C90" s="175"/>
      <c r="F90" s="175"/>
      <c r="G90" s="175"/>
      <c r="H90" s="175"/>
      <c r="I90" s="175"/>
      <c r="R90" s="44"/>
      <c r="S90" s="169"/>
    </row>
    <row r="91" spans="1:19" x14ac:dyDescent="0.2">
      <c r="A91" s="175"/>
      <c r="B91" s="175"/>
      <c r="C91" s="175"/>
      <c r="F91" s="175"/>
      <c r="G91" s="175"/>
      <c r="H91" s="175"/>
      <c r="I91" s="175"/>
      <c r="R91" s="44"/>
      <c r="S91" s="169"/>
    </row>
    <row r="92" spans="1:19" x14ac:dyDescent="0.2">
      <c r="A92" s="175"/>
      <c r="B92" s="175"/>
      <c r="C92" s="175"/>
      <c r="F92" s="175"/>
      <c r="G92" s="175"/>
      <c r="H92" s="175"/>
      <c r="I92" s="175"/>
    </row>
    <row r="93" spans="1:19" x14ac:dyDescent="0.2">
      <c r="A93" s="175"/>
      <c r="B93" s="175"/>
      <c r="C93" s="175"/>
      <c r="F93" s="175"/>
      <c r="G93" s="175"/>
      <c r="H93" s="175"/>
      <c r="I93" s="175"/>
    </row>
  </sheetData>
  <sheetProtection algorithmName="SHA-512" hashValue="jpUVr6Hh3ZZWWAr6I2cZODK47iePcgCxFjCXKpZqBeXbwXUX0C22Ow6WL8r7Tqd6F5BJ9dE3s6+39bxp5YtOzA==" saltValue="QHq1YibSowp0sGHeGs83HQ==" spinCount="100000" sheet="1" objects="1" scenarios="1"/>
  <printOptions horizontalCentered="1" verticalCentered="1"/>
  <pageMargins left="0.1" right="0.1" top="0.1" bottom="0.1" header="0.3" footer="0.3"/>
  <pageSetup scale="65" orientation="portrait" horizontalDpi="203" verticalDpi="20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90"/>
  <sheetViews>
    <sheetView view="pageBreakPreview" zoomScaleNormal="100" zoomScaleSheetLayoutView="100" workbookViewId="0">
      <selection activeCell="D34" sqref="D34"/>
    </sheetView>
  </sheetViews>
  <sheetFormatPr defaultColWidth="9.140625" defaultRowHeight="14.25" outlineLevelRow="1" x14ac:dyDescent="0.2"/>
  <cols>
    <col min="1" max="1" width="16.140625" style="45" customWidth="1"/>
    <col min="2" max="2" width="9.5703125" style="45" customWidth="1"/>
    <col min="3" max="3" width="13.5703125" style="45" bestFit="1" customWidth="1"/>
    <col min="4" max="4" width="14.5703125" style="43" customWidth="1"/>
    <col min="5" max="5" width="9.140625" style="44" customWidth="1"/>
    <col min="6" max="6" width="22.42578125" style="164" bestFit="1" customWidth="1"/>
    <col min="7" max="7" width="19.42578125" style="164" customWidth="1"/>
    <col min="8" max="8" width="14.42578125" style="46" customWidth="1"/>
    <col min="9" max="16384" width="9.140625" style="44"/>
  </cols>
  <sheetData>
    <row r="1" spans="1:8" x14ac:dyDescent="0.2">
      <c r="A1" s="45">
        <v>1</v>
      </c>
      <c r="B1" s="45">
        <v>2</v>
      </c>
      <c r="C1" s="45">
        <v>3</v>
      </c>
      <c r="D1" s="45">
        <v>4</v>
      </c>
    </row>
    <row r="2" spans="1:8" ht="21.75" customHeight="1" x14ac:dyDescent="0.25">
      <c r="F2" s="165"/>
      <c r="G2" s="166"/>
    </row>
    <row r="3" spans="1:8" ht="15" outlineLevel="1" x14ac:dyDescent="0.25">
      <c r="B3" s="56"/>
      <c r="C3" s="56"/>
      <c r="D3" s="57"/>
      <c r="F3" s="318" t="s">
        <v>154</v>
      </c>
      <c r="G3" s="318"/>
      <c r="H3" s="44"/>
    </row>
    <row r="4" spans="1:8" ht="30.6" customHeight="1" outlineLevel="1" x14ac:dyDescent="0.25">
      <c r="B4" s="58" t="s">
        <v>115</v>
      </c>
      <c r="C4" s="58" t="s">
        <v>70</v>
      </c>
      <c r="D4" s="59" t="s">
        <v>116</v>
      </c>
      <c r="F4" s="167" t="s">
        <v>152</v>
      </c>
      <c r="G4" s="167" t="s">
        <v>153</v>
      </c>
      <c r="H4" s="44"/>
    </row>
    <row r="5" spans="1:8" outlineLevel="1" x14ac:dyDescent="0.2">
      <c r="A5" s="60" t="s">
        <v>73</v>
      </c>
      <c r="B5" s="49" t="s">
        <v>23</v>
      </c>
      <c r="C5" s="49" t="s">
        <v>24</v>
      </c>
      <c r="D5" s="49" t="s">
        <v>24</v>
      </c>
      <c r="F5" s="168" t="s">
        <v>155</v>
      </c>
      <c r="G5" s="169" t="s">
        <v>46</v>
      </c>
      <c r="H5" s="44"/>
    </row>
    <row r="6" spans="1:8" outlineLevel="1" x14ac:dyDescent="0.2">
      <c r="A6" s="60" t="s">
        <v>77</v>
      </c>
      <c r="B6" s="49" t="s">
        <v>23</v>
      </c>
      <c r="C6" s="49" t="s">
        <v>24</v>
      </c>
      <c r="D6" s="49" t="s">
        <v>24</v>
      </c>
      <c r="F6" s="168" t="s">
        <v>156</v>
      </c>
      <c r="G6" s="169" t="s">
        <v>46</v>
      </c>
      <c r="H6" s="44"/>
    </row>
    <row r="7" spans="1:8" outlineLevel="1" x14ac:dyDescent="0.2">
      <c r="A7" s="60" t="s">
        <v>74</v>
      </c>
      <c r="B7" s="49" t="s">
        <v>23</v>
      </c>
      <c r="C7" s="49" t="s">
        <v>24</v>
      </c>
      <c r="D7" s="49" t="s">
        <v>24</v>
      </c>
      <c r="F7" s="168" t="s">
        <v>157</v>
      </c>
      <c r="G7" s="169" t="s">
        <v>46</v>
      </c>
      <c r="H7" s="44"/>
    </row>
    <row r="8" spans="1:8" outlineLevel="1" x14ac:dyDescent="0.2">
      <c r="A8" s="60" t="s">
        <v>75</v>
      </c>
      <c r="B8" s="49" t="s">
        <v>23</v>
      </c>
      <c r="C8" s="49" t="s">
        <v>24</v>
      </c>
      <c r="D8" s="49" t="s">
        <v>24</v>
      </c>
      <c r="F8" s="168" t="s">
        <v>158</v>
      </c>
      <c r="G8" s="169" t="s">
        <v>46</v>
      </c>
      <c r="H8" s="44"/>
    </row>
    <row r="9" spans="1:8" s="50" customFormat="1" outlineLevel="1" x14ac:dyDescent="0.2">
      <c r="A9" s="61" t="s">
        <v>72</v>
      </c>
      <c r="B9" s="49" t="s">
        <v>24</v>
      </c>
      <c r="C9" s="49" t="s">
        <v>25</v>
      </c>
      <c r="D9" s="49" t="s">
        <v>25</v>
      </c>
      <c r="F9" s="168" t="s">
        <v>159</v>
      </c>
      <c r="G9" s="169" t="s">
        <v>46</v>
      </c>
    </row>
    <row r="10" spans="1:8" x14ac:dyDescent="0.2">
      <c r="A10" s="60" t="s">
        <v>114</v>
      </c>
      <c r="B10" s="49" t="s">
        <v>24</v>
      </c>
      <c r="C10" s="49" t="s">
        <v>25</v>
      </c>
      <c r="D10" s="49" t="s">
        <v>25</v>
      </c>
      <c r="F10" s="168" t="s">
        <v>160</v>
      </c>
      <c r="G10" s="169" t="s">
        <v>46</v>
      </c>
    </row>
    <row r="11" spans="1:8" ht="21" customHeight="1" x14ac:dyDescent="0.2">
      <c r="A11" s="60" t="s">
        <v>79</v>
      </c>
      <c r="B11" s="49" t="s">
        <v>24</v>
      </c>
      <c r="C11" s="49" t="s">
        <v>25</v>
      </c>
      <c r="D11" s="49" t="s">
        <v>25</v>
      </c>
      <c r="F11" s="168" t="s">
        <v>161</v>
      </c>
      <c r="G11" s="169" t="s">
        <v>46</v>
      </c>
    </row>
    <row r="12" spans="1:8" x14ac:dyDescent="0.2">
      <c r="A12" s="60" t="s">
        <v>92</v>
      </c>
      <c r="B12" s="49" t="s">
        <v>24</v>
      </c>
      <c r="C12" s="49" t="s">
        <v>25</v>
      </c>
      <c r="D12" s="49" t="s">
        <v>25</v>
      </c>
      <c r="F12" s="168" t="s">
        <v>162</v>
      </c>
      <c r="G12" s="169" t="s">
        <v>46</v>
      </c>
    </row>
    <row r="13" spans="1:8" x14ac:dyDescent="0.2">
      <c r="A13" s="60" t="s">
        <v>80</v>
      </c>
      <c r="B13" s="49" t="s">
        <v>23</v>
      </c>
      <c r="C13" s="49" t="s">
        <v>24</v>
      </c>
      <c r="D13" s="49" t="s">
        <v>24</v>
      </c>
      <c r="F13" s="168" t="s">
        <v>163</v>
      </c>
      <c r="G13" s="169" t="s">
        <v>45</v>
      </c>
    </row>
    <row r="14" spans="1:8" x14ac:dyDescent="0.2">
      <c r="A14" s="60" t="s">
        <v>81</v>
      </c>
      <c r="B14" s="49" t="s">
        <v>23</v>
      </c>
      <c r="C14" s="49" t="s">
        <v>24</v>
      </c>
      <c r="D14" s="49" t="s">
        <v>24</v>
      </c>
      <c r="F14" s="168" t="s">
        <v>164</v>
      </c>
      <c r="G14" s="169" t="s">
        <v>45</v>
      </c>
    </row>
    <row r="15" spans="1:8" x14ac:dyDescent="0.2">
      <c r="A15" s="60" t="s">
        <v>78</v>
      </c>
      <c r="B15" s="49" t="s">
        <v>24</v>
      </c>
      <c r="C15" s="49" t="s">
        <v>25</v>
      </c>
      <c r="D15" s="49" t="s">
        <v>25</v>
      </c>
      <c r="F15" s="168" t="s">
        <v>165</v>
      </c>
      <c r="G15" s="169" t="s">
        <v>45</v>
      </c>
    </row>
    <row r="16" spans="1:8" x14ac:dyDescent="0.2">
      <c r="A16" s="60" t="s">
        <v>76</v>
      </c>
      <c r="B16" s="49" t="s">
        <v>24</v>
      </c>
      <c r="C16" s="49" t="s">
        <v>25</v>
      </c>
      <c r="D16" s="49" t="s">
        <v>25</v>
      </c>
      <c r="F16" s="168" t="s">
        <v>166</v>
      </c>
      <c r="G16" s="169" t="s">
        <v>45</v>
      </c>
      <c r="H16" s="44"/>
    </row>
    <row r="17" spans="1:8" x14ac:dyDescent="0.2">
      <c r="A17" s="60"/>
      <c r="B17" s="49"/>
      <c r="C17" s="49"/>
      <c r="D17" s="49"/>
      <c r="F17" s="168" t="s">
        <v>167</v>
      </c>
      <c r="G17" s="169" t="s">
        <v>45</v>
      </c>
      <c r="H17" s="44"/>
    </row>
    <row r="18" spans="1:8" x14ac:dyDescent="0.2">
      <c r="A18" s="48"/>
      <c r="B18" s="49"/>
      <c r="C18" s="49"/>
      <c r="D18" s="49"/>
      <c r="F18" s="168" t="s">
        <v>185</v>
      </c>
      <c r="G18" s="169" t="s">
        <v>45</v>
      </c>
      <c r="H18" s="44"/>
    </row>
    <row r="19" spans="1:8" x14ac:dyDescent="0.2">
      <c r="B19" s="49"/>
      <c r="C19" s="49"/>
      <c r="D19" s="49"/>
      <c r="F19" s="168" t="s">
        <v>186</v>
      </c>
      <c r="G19" s="169" t="s">
        <v>45</v>
      </c>
      <c r="H19" s="44"/>
    </row>
    <row r="20" spans="1:8" x14ac:dyDescent="0.2">
      <c r="A20" s="48"/>
      <c r="B20" s="49"/>
      <c r="C20" s="49"/>
      <c r="D20" s="49"/>
      <c r="E20" s="49"/>
      <c r="F20" s="168" t="s">
        <v>187</v>
      </c>
      <c r="G20" s="169" t="s">
        <v>45</v>
      </c>
      <c r="H20" s="44"/>
    </row>
    <row r="21" spans="1:8" x14ac:dyDescent="0.2">
      <c r="A21" s="58"/>
      <c r="B21" s="49"/>
      <c r="C21" s="49"/>
      <c r="D21" s="49"/>
      <c r="E21" s="49"/>
      <c r="F21" s="168" t="s">
        <v>233</v>
      </c>
      <c r="G21" s="169" t="s">
        <v>46</v>
      </c>
      <c r="H21" s="44"/>
    </row>
    <row r="22" spans="1:8" x14ac:dyDescent="0.2">
      <c r="A22" s="48"/>
      <c r="B22" s="49"/>
      <c r="C22" s="49"/>
      <c r="D22" s="49"/>
      <c r="E22" s="49"/>
      <c r="F22" s="168" t="s">
        <v>234</v>
      </c>
      <c r="G22" s="169" t="s">
        <v>46</v>
      </c>
      <c r="H22" s="44"/>
    </row>
    <row r="23" spans="1:8" x14ac:dyDescent="0.2">
      <c r="A23" s="48"/>
      <c r="B23" s="49"/>
      <c r="C23" s="49"/>
      <c r="D23" s="49"/>
      <c r="F23" s="168" t="s">
        <v>235</v>
      </c>
      <c r="G23" s="169" t="s">
        <v>46</v>
      </c>
      <c r="H23" s="44"/>
    </row>
    <row r="24" spans="1:8" x14ac:dyDescent="0.2">
      <c r="A24" s="48"/>
      <c r="B24" s="49"/>
      <c r="C24" s="49"/>
      <c r="D24" s="49"/>
      <c r="F24" s="168" t="s">
        <v>236</v>
      </c>
      <c r="G24" s="169" t="s">
        <v>46</v>
      </c>
      <c r="H24" s="44"/>
    </row>
    <row r="25" spans="1:8" x14ac:dyDescent="0.2">
      <c r="A25" s="48"/>
      <c r="B25" s="49"/>
      <c r="C25" s="49"/>
      <c r="D25" s="49"/>
      <c r="F25" s="168" t="s">
        <v>237</v>
      </c>
      <c r="G25" s="169" t="s">
        <v>46</v>
      </c>
      <c r="H25" s="44"/>
    </row>
    <row r="26" spans="1:8" x14ac:dyDescent="0.2">
      <c r="A26" s="48"/>
      <c r="B26" s="49"/>
      <c r="C26" s="49"/>
      <c r="D26" s="49"/>
      <c r="F26" s="168" t="s">
        <v>238</v>
      </c>
      <c r="G26" s="169" t="s">
        <v>46</v>
      </c>
      <c r="H26" s="44"/>
    </row>
    <row r="27" spans="1:8" x14ac:dyDescent="0.2">
      <c r="A27" s="48"/>
      <c r="B27" s="49"/>
      <c r="C27" s="49"/>
      <c r="D27" s="49"/>
      <c r="F27" s="168" t="s">
        <v>239</v>
      </c>
      <c r="G27" s="169" t="s">
        <v>46</v>
      </c>
      <c r="H27" s="44"/>
    </row>
    <row r="28" spans="1:8" x14ac:dyDescent="0.2">
      <c r="A28" s="48"/>
      <c r="B28" s="49"/>
      <c r="C28" s="49"/>
      <c r="D28" s="49"/>
      <c r="F28" s="168" t="s">
        <v>240</v>
      </c>
      <c r="G28" s="169" t="s">
        <v>45</v>
      </c>
      <c r="H28" s="44"/>
    </row>
    <row r="29" spans="1:8" x14ac:dyDescent="0.2">
      <c r="A29" s="48"/>
      <c r="B29" s="49"/>
      <c r="C29" s="49"/>
      <c r="D29" s="49"/>
      <c r="F29" s="168" t="s">
        <v>241</v>
      </c>
      <c r="G29" s="169" t="s">
        <v>45</v>
      </c>
      <c r="H29" s="44"/>
    </row>
    <row r="30" spans="1:8" x14ac:dyDescent="0.2">
      <c r="A30" s="48"/>
      <c r="B30" s="49"/>
      <c r="C30" s="49"/>
      <c r="D30" s="49"/>
      <c r="F30" s="168" t="s">
        <v>242</v>
      </c>
      <c r="G30" s="169" t="s">
        <v>45</v>
      </c>
      <c r="H30" s="44"/>
    </row>
    <row r="31" spans="1:8" x14ac:dyDescent="0.2">
      <c r="A31" s="48"/>
      <c r="B31" s="49"/>
      <c r="C31" s="49"/>
      <c r="D31" s="49"/>
      <c r="F31" s="168" t="s">
        <v>243</v>
      </c>
      <c r="G31" s="169" t="s">
        <v>45</v>
      </c>
      <c r="H31" s="44"/>
    </row>
    <row r="32" spans="1:8" x14ac:dyDescent="0.2">
      <c r="A32" s="44"/>
      <c r="B32" s="44"/>
      <c r="C32" s="44"/>
      <c r="D32" s="44"/>
      <c r="F32" s="168" t="s">
        <v>244</v>
      </c>
      <c r="G32" s="169" t="s">
        <v>45</v>
      </c>
      <c r="H32" s="44"/>
    </row>
    <row r="33" spans="1:8" x14ac:dyDescent="0.2">
      <c r="A33" s="44"/>
      <c r="B33" s="44"/>
      <c r="C33" s="44"/>
      <c r="D33" s="44"/>
      <c r="F33" s="168" t="s">
        <v>245</v>
      </c>
      <c r="G33" s="169" t="s">
        <v>45</v>
      </c>
      <c r="H33" s="44"/>
    </row>
    <row r="34" spans="1:8" x14ac:dyDescent="0.2">
      <c r="A34" s="47"/>
      <c r="B34" s="47"/>
      <c r="C34" s="47"/>
      <c r="F34" s="168" t="s">
        <v>246</v>
      </c>
      <c r="G34" s="169" t="s">
        <v>45</v>
      </c>
      <c r="H34" s="44"/>
    </row>
    <row r="35" spans="1:8" x14ac:dyDescent="0.2">
      <c r="F35" s="168" t="s">
        <v>247</v>
      </c>
      <c r="G35" s="169" t="s">
        <v>45</v>
      </c>
      <c r="H35" s="44"/>
    </row>
    <row r="36" spans="1:8" x14ac:dyDescent="0.2">
      <c r="F36" s="168" t="s">
        <v>248</v>
      </c>
      <c r="G36" s="169" t="s">
        <v>45</v>
      </c>
      <c r="H36" s="44"/>
    </row>
    <row r="37" spans="1:8" x14ac:dyDescent="0.2">
      <c r="F37" s="168" t="s">
        <v>249</v>
      </c>
      <c r="G37" s="169" t="s">
        <v>45</v>
      </c>
      <c r="H37" s="44"/>
    </row>
    <row r="38" spans="1:8" x14ac:dyDescent="0.2">
      <c r="F38" s="168" t="s">
        <v>250</v>
      </c>
      <c r="G38" s="169" t="s">
        <v>45</v>
      </c>
      <c r="H38" s="44"/>
    </row>
    <row r="39" spans="1:8" x14ac:dyDescent="0.2">
      <c r="F39" s="168" t="s">
        <v>251</v>
      </c>
      <c r="G39" s="169" t="s">
        <v>45</v>
      </c>
      <c r="H39" s="44"/>
    </row>
    <row r="40" spans="1:8" x14ac:dyDescent="0.2">
      <c r="F40" s="168" t="s">
        <v>252</v>
      </c>
      <c r="G40" s="169" t="s">
        <v>45</v>
      </c>
      <c r="H40" s="44"/>
    </row>
    <row r="41" spans="1:8" x14ac:dyDescent="0.2">
      <c r="F41" s="168" t="s">
        <v>253</v>
      </c>
      <c r="G41" s="169" t="s">
        <v>45</v>
      </c>
      <c r="H41" s="44"/>
    </row>
    <row r="42" spans="1:8" x14ac:dyDescent="0.2">
      <c r="F42" s="168" t="s">
        <v>254</v>
      </c>
      <c r="G42" s="169" t="s">
        <v>45</v>
      </c>
      <c r="H42" s="44"/>
    </row>
    <row r="43" spans="1:8" x14ac:dyDescent="0.2">
      <c r="F43" s="168" t="s">
        <v>255</v>
      </c>
      <c r="G43" s="169" t="s">
        <v>45</v>
      </c>
      <c r="H43" s="44"/>
    </row>
    <row r="44" spans="1:8" x14ac:dyDescent="0.2">
      <c r="F44" s="168" t="s">
        <v>256</v>
      </c>
      <c r="G44" s="169" t="s">
        <v>45</v>
      </c>
      <c r="H44" s="44"/>
    </row>
    <row r="45" spans="1:8" x14ac:dyDescent="0.2">
      <c r="F45" s="168" t="s">
        <v>257</v>
      </c>
      <c r="G45" s="169" t="s">
        <v>45</v>
      </c>
      <c r="H45" s="44"/>
    </row>
    <row r="46" spans="1:8" x14ac:dyDescent="0.2">
      <c r="F46" s="168" t="s">
        <v>258</v>
      </c>
      <c r="G46" s="169" t="s">
        <v>45</v>
      </c>
      <c r="H46" s="44"/>
    </row>
    <row r="47" spans="1:8" x14ac:dyDescent="0.2">
      <c r="F47" s="168" t="s">
        <v>259</v>
      </c>
      <c r="G47" s="169" t="s">
        <v>45</v>
      </c>
      <c r="H47" s="44"/>
    </row>
    <row r="48" spans="1:8" x14ac:dyDescent="0.2">
      <c r="F48" s="168" t="s">
        <v>260</v>
      </c>
      <c r="G48" s="169" t="s">
        <v>45</v>
      </c>
      <c r="H48" s="44"/>
    </row>
    <row r="49" spans="6:8" x14ac:dyDescent="0.2">
      <c r="F49" s="168" t="s">
        <v>261</v>
      </c>
      <c r="G49" s="169" t="s">
        <v>45</v>
      </c>
      <c r="H49" s="44"/>
    </row>
    <row r="50" spans="6:8" x14ac:dyDescent="0.2">
      <c r="F50" s="168" t="s">
        <v>262</v>
      </c>
      <c r="G50" s="169" t="s">
        <v>45</v>
      </c>
      <c r="H50" s="44"/>
    </row>
    <row r="51" spans="6:8" x14ac:dyDescent="0.2">
      <c r="F51" s="168" t="s">
        <v>263</v>
      </c>
      <c r="G51" s="169" t="s">
        <v>45</v>
      </c>
      <c r="H51" s="44"/>
    </row>
    <row r="52" spans="6:8" x14ac:dyDescent="0.2">
      <c r="F52" s="168" t="s">
        <v>264</v>
      </c>
      <c r="G52" s="169" t="s">
        <v>45</v>
      </c>
      <c r="H52" s="44"/>
    </row>
    <row r="53" spans="6:8" x14ac:dyDescent="0.2">
      <c r="F53" s="168" t="s">
        <v>265</v>
      </c>
      <c r="G53" s="169" t="s">
        <v>45</v>
      </c>
      <c r="H53" s="44"/>
    </row>
    <row r="54" spans="6:8" x14ac:dyDescent="0.2">
      <c r="F54" s="168" t="s">
        <v>266</v>
      </c>
      <c r="G54" s="169" t="s">
        <v>45</v>
      </c>
      <c r="H54" s="44"/>
    </row>
    <row r="55" spans="6:8" x14ac:dyDescent="0.2">
      <c r="F55" s="168" t="s">
        <v>267</v>
      </c>
      <c r="G55" s="169" t="s">
        <v>45</v>
      </c>
      <c r="H55" s="44"/>
    </row>
    <row r="56" spans="6:8" x14ac:dyDescent="0.2">
      <c r="F56" s="168" t="s">
        <v>268</v>
      </c>
      <c r="G56" s="169" t="s">
        <v>45</v>
      </c>
      <c r="H56" s="44"/>
    </row>
    <row r="57" spans="6:8" x14ac:dyDescent="0.2">
      <c r="F57" s="168" t="s">
        <v>269</v>
      </c>
      <c r="G57" s="169" t="s">
        <v>45</v>
      </c>
      <c r="H57" s="44"/>
    </row>
    <row r="58" spans="6:8" x14ac:dyDescent="0.2">
      <c r="F58" s="168" t="s">
        <v>270</v>
      </c>
      <c r="G58" s="169" t="s">
        <v>45</v>
      </c>
      <c r="H58" s="44"/>
    </row>
    <row r="59" spans="6:8" x14ac:dyDescent="0.2">
      <c r="F59" s="168" t="s">
        <v>271</v>
      </c>
      <c r="G59" s="169" t="s">
        <v>45</v>
      </c>
      <c r="H59" s="44"/>
    </row>
    <row r="60" spans="6:8" x14ac:dyDescent="0.2">
      <c r="F60" s="168" t="s">
        <v>272</v>
      </c>
      <c r="G60" s="169" t="s">
        <v>45</v>
      </c>
      <c r="H60" s="44"/>
    </row>
    <row r="61" spans="6:8" x14ac:dyDescent="0.2">
      <c r="F61" s="168" t="s">
        <v>273</v>
      </c>
      <c r="G61" s="169" t="s">
        <v>45</v>
      </c>
      <c r="H61" s="44"/>
    </row>
    <row r="62" spans="6:8" x14ac:dyDescent="0.2">
      <c r="F62" s="168" t="s">
        <v>274</v>
      </c>
      <c r="G62" s="169" t="s">
        <v>45</v>
      </c>
      <c r="H62" s="44"/>
    </row>
    <row r="63" spans="6:8" x14ac:dyDescent="0.2">
      <c r="F63" s="168" t="s">
        <v>275</v>
      </c>
      <c r="G63" s="169" t="s">
        <v>45</v>
      </c>
      <c r="H63" s="44"/>
    </row>
    <row r="64" spans="6:8" x14ac:dyDescent="0.2">
      <c r="F64" s="168" t="s">
        <v>276</v>
      </c>
      <c r="G64" s="169" t="s">
        <v>45</v>
      </c>
      <c r="H64" s="44"/>
    </row>
    <row r="65" spans="6:8" x14ac:dyDescent="0.2">
      <c r="F65" s="168" t="s">
        <v>277</v>
      </c>
      <c r="G65" s="169" t="s">
        <v>45</v>
      </c>
      <c r="H65" s="44"/>
    </row>
    <row r="66" spans="6:8" x14ac:dyDescent="0.2">
      <c r="F66" s="168" t="s">
        <v>278</v>
      </c>
      <c r="G66" s="169" t="s">
        <v>45</v>
      </c>
      <c r="H66" s="44"/>
    </row>
    <row r="67" spans="6:8" x14ac:dyDescent="0.2">
      <c r="F67" s="168" t="s">
        <v>279</v>
      </c>
      <c r="G67" s="169" t="s">
        <v>45</v>
      </c>
      <c r="H67" s="44"/>
    </row>
    <row r="68" spans="6:8" x14ac:dyDescent="0.2">
      <c r="F68" s="168" t="s">
        <v>280</v>
      </c>
      <c r="G68" s="169" t="s">
        <v>45</v>
      </c>
      <c r="H68" s="44"/>
    </row>
    <row r="69" spans="6:8" x14ac:dyDescent="0.2">
      <c r="F69" s="168" t="s">
        <v>185</v>
      </c>
      <c r="G69" s="169" t="s">
        <v>45</v>
      </c>
      <c r="H69" s="44"/>
    </row>
    <row r="70" spans="6:8" x14ac:dyDescent="0.2">
      <c r="F70" s="168" t="s">
        <v>281</v>
      </c>
      <c r="G70" s="169" t="s">
        <v>45</v>
      </c>
      <c r="H70" s="44"/>
    </row>
    <row r="71" spans="6:8" x14ac:dyDescent="0.2">
      <c r="F71" s="168" t="s">
        <v>282</v>
      </c>
      <c r="G71" s="169" t="s">
        <v>45</v>
      </c>
      <c r="H71" s="44"/>
    </row>
    <row r="72" spans="6:8" x14ac:dyDescent="0.2">
      <c r="F72" s="168" t="s">
        <v>283</v>
      </c>
      <c r="G72" s="169" t="s">
        <v>45</v>
      </c>
      <c r="H72" s="44"/>
    </row>
    <row r="73" spans="6:8" x14ac:dyDescent="0.2">
      <c r="F73" s="168" t="s">
        <v>284</v>
      </c>
      <c r="G73" s="169" t="s">
        <v>47</v>
      </c>
      <c r="H73" s="44"/>
    </row>
    <row r="74" spans="6:8" x14ac:dyDescent="0.2">
      <c r="F74" s="168" t="s">
        <v>285</v>
      </c>
      <c r="G74" s="169" t="s">
        <v>47</v>
      </c>
      <c r="H74" s="44"/>
    </row>
    <row r="75" spans="6:8" x14ac:dyDescent="0.2">
      <c r="F75" s="168" t="s">
        <v>286</v>
      </c>
      <c r="G75" s="169" t="s">
        <v>47</v>
      </c>
      <c r="H75" s="44"/>
    </row>
    <row r="76" spans="6:8" x14ac:dyDescent="0.2">
      <c r="F76" s="168" t="s">
        <v>287</v>
      </c>
      <c r="G76" s="169" t="s">
        <v>47</v>
      </c>
      <c r="H76" s="44"/>
    </row>
    <row r="77" spans="6:8" x14ac:dyDescent="0.2">
      <c r="F77" s="168" t="s">
        <v>288</v>
      </c>
      <c r="G77" s="169" t="s">
        <v>47</v>
      </c>
      <c r="H77" s="44"/>
    </row>
    <row r="78" spans="6:8" x14ac:dyDescent="0.2">
      <c r="F78" s="168" t="s">
        <v>289</v>
      </c>
      <c r="G78" s="169" t="s">
        <v>47</v>
      </c>
      <c r="H78" s="44"/>
    </row>
    <row r="79" spans="6:8" x14ac:dyDescent="0.2">
      <c r="F79" s="168" t="s">
        <v>290</v>
      </c>
      <c r="G79" s="169" t="s">
        <v>47</v>
      </c>
      <c r="H79" s="44"/>
    </row>
    <row r="80" spans="6:8" x14ac:dyDescent="0.2">
      <c r="F80" s="168" t="s">
        <v>291</v>
      </c>
      <c r="G80" s="169" t="s">
        <v>47</v>
      </c>
      <c r="H80" s="44"/>
    </row>
    <row r="81" spans="1:8" x14ac:dyDescent="0.2">
      <c r="F81" s="168" t="s">
        <v>292</v>
      </c>
      <c r="G81" s="169" t="s">
        <v>47</v>
      </c>
      <c r="H81" s="44"/>
    </row>
    <row r="82" spans="1:8" x14ac:dyDescent="0.2">
      <c r="F82" s="168" t="s">
        <v>293</v>
      </c>
      <c r="G82" s="169"/>
      <c r="H82" s="44"/>
    </row>
    <row r="83" spans="1:8" x14ac:dyDescent="0.2">
      <c r="F83" s="168" t="s">
        <v>294</v>
      </c>
      <c r="G83" s="169"/>
      <c r="H83" s="44"/>
    </row>
    <row r="84" spans="1:8" x14ac:dyDescent="0.2">
      <c r="F84" s="168" t="s">
        <v>295</v>
      </c>
      <c r="G84" s="169" t="s">
        <v>45</v>
      </c>
      <c r="H84" s="44"/>
    </row>
    <row r="85" spans="1:8" x14ac:dyDescent="0.2">
      <c r="A85" s="43"/>
      <c r="B85" s="43"/>
      <c r="C85" s="43"/>
      <c r="F85" s="169" t="s">
        <v>296</v>
      </c>
      <c r="G85" s="169" t="s">
        <v>46</v>
      </c>
      <c r="H85" s="44"/>
    </row>
    <row r="86" spans="1:8" x14ac:dyDescent="0.2">
      <c r="A86" s="43"/>
      <c r="B86" s="43"/>
      <c r="C86" s="43"/>
      <c r="F86" s="169"/>
      <c r="G86" s="169"/>
      <c r="H86" s="44"/>
    </row>
    <row r="87" spans="1:8" x14ac:dyDescent="0.2">
      <c r="A87" s="43"/>
      <c r="B87" s="43"/>
      <c r="C87" s="43"/>
      <c r="F87" s="169"/>
      <c r="G87" s="169"/>
      <c r="H87" s="44"/>
    </row>
    <row r="88" spans="1:8" x14ac:dyDescent="0.2">
      <c r="A88" s="43"/>
      <c r="B88" s="43"/>
      <c r="C88" s="43"/>
      <c r="F88" s="169"/>
      <c r="G88" s="169"/>
      <c r="H88" s="44"/>
    </row>
    <row r="89" spans="1:8" x14ac:dyDescent="0.2">
      <c r="A89" s="43"/>
      <c r="B89" s="43"/>
      <c r="C89" s="43"/>
    </row>
    <row r="90" spans="1:8" x14ac:dyDescent="0.2">
      <c r="A90" s="43"/>
      <c r="B90" s="43"/>
      <c r="C90" s="43"/>
    </row>
  </sheetData>
  <sheetProtection algorithmName="SHA-512" hashValue="U4gCCttE72M3BAIlEb8KD+aOknKSNcPzcd/ElRS16xNBLLYnuxwIly8sRvjl7nC+Ms/XFNSLdW01jQ2IH5hopw==" saltValue="wNUXDTp1PPBzTYmeGtvAnA==" spinCount="100000" sheet="1" objects="1" scenarios="1"/>
  <mergeCells count="1">
    <mergeCell ref="F3:G3"/>
  </mergeCells>
  <dataValidations count="1">
    <dataValidation type="list" allowBlank="1" showInputMessage="1" showErrorMessage="1" sqref="G5:G19">
      <formula1>"Solid, Wood Grain, High Gloss"</formula1>
    </dataValidation>
  </dataValidations>
  <printOptions horizontalCentered="1" verticalCentered="1"/>
  <pageMargins left="0.1" right="0.1" top="0.1" bottom="0.1" header="0.3" footer="0.3"/>
  <pageSetup scale="63" orientation="portrait" horizontalDpi="203" verticalDpi="20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93"/>
  <sheetViews>
    <sheetView view="pageBreakPreview" zoomScaleNormal="100" zoomScaleSheetLayoutView="100" workbookViewId="0">
      <selection activeCell="E22" sqref="E22"/>
    </sheetView>
  </sheetViews>
  <sheetFormatPr defaultColWidth="9.140625" defaultRowHeight="14.25" outlineLevelRow="1" x14ac:dyDescent="0.2"/>
  <cols>
    <col min="1" max="1" width="31.5703125" style="171" customWidth="1"/>
    <col min="2" max="3" width="9.5703125" style="171" customWidth="1"/>
    <col min="4" max="5" width="9.5703125" style="175" customWidth="1"/>
    <col min="6" max="9" width="9.5703125" style="176" customWidth="1"/>
    <col min="10" max="10" width="9.140625" style="176" customWidth="1"/>
    <col min="11" max="11" width="9.5703125" style="176" customWidth="1"/>
    <col min="12" max="13" width="9.42578125" style="175" customWidth="1"/>
    <col min="14" max="14" width="3.5703125" style="172" customWidth="1"/>
    <col min="15" max="15" width="12.42578125" style="173" customWidth="1"/>
    <col min="16" max="16" width="12.85546875" style="172" customWidth="1"/>
    <col min="17" max="17" width="13.85546875" style="174" customWidth="1"/>
    <col min="18" max="18" width="3.5703125" style="46" customWidth="1"/>
    <col min="19" max="19" width="24.85546875" style="164" customWidth="1"/>
    <col min="20" max="20" width="10" style="164" customWidth="1"/>
    <col min="21" max="16384" width="9.140625" style="44"/>
  </cols>
  <sheetData>
    <row r="1" spans="1:20" x14ac:dyDescent="0.2">
      <c r="A1" s="171">
        <v>1</v>
      </c>
      <c r="B1" s="171">
        <v>2</v>
      </c>
      <c r="C1" s="171">
        <v>3</v>
      </c>
      <c r="D1" s="171">
        <v>4</v>
      </c>
      <c r="E1" s="171">
        <v>5</v>
      </c>
      <c r="F1" s="171">
        <v>6</v>
      </c>
      <c r="G1" s="171">
        <v>7</v>
      </c>
      <c r="H1" s="171">
        <v>8</v>
      </c>
      <c r="I1" s="171">
        <v>9</v>
      </c>
      <c r="J1" s="171">
        <v>10</v>
      </c>
      <c r="K1" s="171">
        <v>11</v>
      </c>
      <c r="L1" s="171">
        <v>12</v>
      </c>
      <c r="M1" s="171">
        <v>13</v>
      </c>
    </row>
    <row r="2" spans="1:20" ht="21.75" customHeight="1" x14ac:dyDescent="0.3">
      <c r="J2" s="177" t="s">
        <v>352</v>
      </c>
      <c r="K2" s="175"/>
      <c r="M2" s="241">
        <v>2</v>
      </c>
      <c r="O2" s="179" t="s">
        <v>17</v>
      </c>
      <c r="P2" s="180"/>
      <c r="R2" s="43"/>
      <c r="S2" s="170" t="s">
        <v>129</v>
      </c>
      <c r="T2" s="170"/>
    </row>
    <row r="3" spans="1:20" outlineLevel="1" x14ac:dyDescent="0.2">
      <c r="B3" s="181"/>
      <c r="C3" s="181"/>
      <c r="D3" s="182" t="s">
        <v>361</v>
      </c>
      <c r="E3" s="182"/>
      <c r="F3" s="182"/>
      <c r="G3" s="182"/>
      <c r="H3" s="183" t="s">
        <v>126</v>
      </c>
      <c r="I3" s="183"/>
      <c r="J3" s="183"/>
      <c r="K3" s="183"/>
      <c r="L3" s="184"/>
      <c r="M3" s="184"/>
      <c r="O3" s="185" t="s">
        <v>18</v>
      </c>
      <c r="P3" s="186"/>
      <c r="Q3" s="187"/>
      <c r="R3" s="43"/>
      <c r="S3" s="169" t="s">
        <v>130</v>
      </c>
      <c r="T3" s="164" t="s">
        <v>168</v>
      </c>
    </row>
    <row r="4" spans="1:20" ht="30.6" customHeight="1" outlineLevel="1" x14ac:dyDescent="0.2">
      <c r="A4" s="177" t="s">
        <v>16</v>
      </c>
      <c r="B4" s="171" t="s">
        <v>22</v>
      </c>
      <c r="C4" s="171" t="s">
        <v>23</v>
      </c>
      <c r="D4" s="176" t="s">
        <v>24</v>
      </c>
      <c r="E4" s="176" t="s">
        <v>25</v>
      </c>
      <c r="F4" s="176" t="s">
        <v>26</v>
      </c>
      <c r="G4" s="188"/>
      <c r="H4" s="189" t="s">
        <v>22</v>
      </c>
      <c r="I4" s="189" t="s">
        <v>23</v>
      </c>
      <c r="J4" s="183" t="s">
        <v>24</v>
      </c>
      <c r="K4" s="183" t="s">
        <v>25</v>
      </c>
      <c r="L4" s="183" t="s">
        <v>26</v>
      </c>
      <c r="M4" s="190"/>
      <c r="O4" s="191" t="s">
        <v>19</v>
      </c>
      <c r="P4" s="191" t="s">
        <v>20</v>
      </c>
      <c r="Q4" s="192" t="s">
        <v>21</v>
      </c>
      <c r="R4" s="43"/>
      <c r="S4" s="168" t="s">
        <v>335</v>
      </c>
      <c r="T4" s="164" t="s">
        <v>25</v>
      </c>
    </row>
    <row r="5" spans="1:20" outlineLevel="1" x14ac:dyDescent="0.2">
      <c r="A5" s="177" t="s">
        <v>331</v>
      </c>
      <c r="B5" s="176">
        <v>12</v>
      </c>
      <c r="C5" s="176">
        <v>12.2</v>
      </c>
      <c r="D5" s="176">
        <v>12.68</v>
      </c>
      <c r="E5" s="176">
        <v>13.28</v>
      </c>
      <c r="F5" s="176">
        <v>19.64</v>
      </c>
      <c r="H5" s="193">
        <f>B5+$M$2</f>
        <v>14</v>
      </c>
      <c r="I5" s="193">
        <f t="shared" ref="I5:L5" si="0">C5+$M$2</f>
        <v>14.2</v>
      </c>
      <c r="J5" s="193">
        <f t="shared" si="0"/>
        <v>14.68</v>
      </c>
      <c r="K5" s="193">
        <f t="shared" si="0"/>
        <v>15.28</v>
      </c>
      <c r="L5" s="193">
        <f t="shared" si="0"/>
        <v>21.64</v>
      </c>
      <c r="M5" s="193"/>
      <c r="O5" s="194">
        <v>0</v>
      </c>
      <c r="P5" s="194">
        <v>10</v>
      </c>
      <c r="Q5" s="195" t="s">
        <v>22</v>
      </c>
      <c r="R5" s="43"/>
      <c r="S5" s="168" t="s">
        <v>336</v>
      </c>
      <c r="T5" s="164" t="s">
        <v>25</v>
      </c>
    </row>
    <row r="6" spans="1:20" outlineLevel="1" x14ac:dyDescent="0.2">
      <c r="A6" s="196" t="s">
        <v>332</v>
      </c>
      <c r="B6" s="176">
        <v>12</v>
      </c>
      <c r="C6" s="176">
        <v>12.2</v>
      </c>
      <c r="D6" s="176">
        <v>12.68</v>
      </c>
      <c r="E6" s="176">
        <v>13.28</v>
      </c>
      <c r="F6" s="176">
        <v>19.64</v>
      </c>
      <c r="H6" s="193">
        <f t="shared" ref="H6:H9" si="1">B6+$M$2</f>
        <v>14</v>
      </c>
      <c r="I6" s="193">
        <f t="shared" ref="I6:I9" si="2">C6+$M$2</f>
        <v>14.2</v>
      </c>
      <c r="J6" s="193">
        <f t="shared" ref="J6:J9" si="3">D6+$M$2</f>
        <v>14.68</v>
      </c>
      <c r="K6" s="193">
        <f t="shared" ref="K6:K9" si="4">E6+$M$2</f>
        <v>15.28</v>
      </c>
      <c r="L6" s="193">
        <f t="shared" ref="L6:L9" si="5">F6+$M$2</f>
        <v>21.64</v>
      </c>
      <c r="M6" s="193"/>
      <c r="O6" s="194">
        <f>P5+0.01</f>
        <v>10.01</v>
      </c>
      <c r="P6" s="194">
        <f>P5+2</f>
        <v>12</v>
      </c>
      <c r="Q6" s="195" t="s">
        <v>23</v>
      </c>
      <c r="R6" s="43"/>
      <c r="S6" s="168" t="s">
        <v>337</v>
      </c>
      <c r="T6" s="164" t="s">
        <v>25</v>
      </c>
    </row>
    <row r="7" spans="1:20" outlineLevel="1" x14ac:dyDescent="0.2">
      <c r="A7" s="177" t="s">
        <v>333</v>
      </c>
      <c r="B7" s="176">
        <v>12</v>
      </c>
      <c r="C7" s="176">
        <v>12.2</v>
      </c>
      <c r="D7" s="176">
        <v>12.68</v>
      </c>
      <c r="E7" s="176">
        <v>13.28</v>
      </c>
      <c r="F7" s="176">
        <v>19.64</v>
      </c>
      <c r="H7" s="193">
        <f t="shared" si="1"/>
        <v>14</v>
      </c>
      <c r="I7" s="193">
        <f t="shared" si="2"/>
        <v>14.2</v>
      </c>
      <c r="J7" s="193">
        <f t="shared" si="3"/>
        <v>14.68</v>
      </c>
      <c r="K7" s="193">
        <f t="shared" si="4"/>
        <v>15.28</v>
      </c>
      <c r="L7" s="193">
        <f t="shared" si="5"/>
        <v>21.64</v>
      </c>
      <c r="M7" s="193"/>
      <c r="O7" s="194">
        <f t="shared" ref="O7:O18" si="6">P6+0.01</f>
        <v>12.01</v>
      </c>
      <c r="P7" s="194">
        <f>P6+2</f>
        <v>14</v>
      </c>
      <c r="Q7" s="195" t="s">
        <v>24</v>
      </c>
      <c r="R7" s="43"/>
      <c r="S7" s="168" t="s">
        <v>338</v>
      </c>
      <c r="T7" s="164" t="s">
        <v>25</v>
      </c>
    </row>
    <row r="8" spans="1:20" outlineLevel="1" x14ac:dyDescent="0.2">
      <c r="A8" s="177" t="s">
        <v>351</v>
      </c>
      <c r="B8" s="176">
        <v>12</v>
      </c>
      <c r="C8" s="176">
        <v>12.2</v>
      </c>
      <c r="D8" s="176">
        <v>12.68</v>
      </c>
      <c r="E8" s="176">
        <v>13.28</v>
      </c>
      <c r="F8" s="176">
        <v>19.64</v>
      </c>
      <c r="H8" s="193">
        <f t="shared" si="1"/>
        <v>14</v>
      </c>
      <c r="I8" s="193">
        <f t="shared" si="2"/>
        <v>14.2</v>
      </c>
      <c r="J8" s="193">
        <f t="shared" si="3"/>
        <v>14.68</v>
      </c>
      <c r="K8" s="193">
        <f t="shared" si="4"/>
        <v>15.28</v>
      </c>
      <c r="L8" s="193">
        <f t="shared" si="5"/>
        <v>21.64</v>
      </c>
      <c r="M8" s="193"/>
      <c r="O8" s="194">
        <f t="shared" si="6"/>
        <v>14.01</v>
      </c>
      <c r="P8" s="194">
        <f>P7+2</f>
        <v>16</v>
      </c>
      <c r="Q8" s="195" t="s">
        <v>25</v>
      </c>
      <c r="R8" s="43"/>
      <c r="S8" s="168" t="s">
        <v>339</v>
      </c>
      <c r="T8" s="164" t="s">
        <v>25</v>
      </c>
    </row>
    <row r="9" spans="1:20" outlineLevel="1" x14ac:dyDescent="0.2">
      <c r="A9" s="177" t="s">
        <v>334</v>
      </c>
      <c r="B9" s="176">
        <v>7.96</v>
      </c>
      <c r="C9" s="176">
        <v>8.48</v>
      </c>
      <c r="D9" s="176">
        <v>9</v>
      </c>
      <c r="E9" s="176">
        <v>9.36</v>
      </c>
      <c r="F9" s="176">
        <v>16.68</v>
      </c>
      <c r="H9" s="193">
        <f t="shared" si="1"/>
        <v>9.9600000000000009</v>
      </c>
      <c r="I9" s="193">
        <f t="shared" si="2"/>
        <v>10.48</v>
      </c>
      <c r="J9" s="193">
        <f t="shared" si="3"/>
        <v>11</v>
      </c>
      <c r="K9" s="193">
        <f t="shared" si="4"/>
        <v>11.36</v>
      </c>
      <c r="L9" s="193">
        <f t="shared" si="5"/>
        <v>18.68</v>
      </c>
      <c r="M9" s="193"/>
      <c r="O9" s="194">
        <f t="shared" si="6"/>
        <v>16.010000000000002</v>
      </c>
      <c r="P9" s="194">
        <f>P8+2</f>
        <v>18</v>
      </c>
      <c r="Q9" s="195" t="s">
        <v>26</v>
      </c>
      <c r="R9" s="43"/>
      <c r="S9" s="168" t="s">
        <v>340</v>
      </c>
      <c r="T9" s="164" t="s">
        <v>25</v>
      </c>
    </row>
    <row r="10" spans="1:20" s="50" customFormat="1" outlineLevel="1" x14ac:dyDescent="0.2">
      <c r="A10" s="177" t="s">
        <v>416</v>
      </c>
      <c r="B10" s="176">
        <v>12</v>
      </c>
      <c r="C10" s="176">
        <v>12.2</v>
      </c>
      <c r="D10" s="176">
        <v>12.68</v>
      </c>
      <c r="E10" s="176">
        <v>13.28</v>
      </c>
      <c r="F10" s="176">
        <v>19.64</v>
      </c>
      <c r="G10" s="176"/>
      <c r="H10" s="193">
        <f t="shared" ref="H10:H18" si="7">B10+$M$2</f>
        <v>14</v>
      </c>
      <c r="I10" s="193">
        <f t="shared" ref="I10:I18" si="8">C10+$M$2</f>
        <v>14.2</v>
      </c>
      <c r="J10" s="193">
        <f t="shared" ref="J10:J18" si="9">D10+$M$2</f>
        <v>14.68</v>
      </c>
      <c r="K10" s="193">
        <f t="shared" ref="K10:K18" si="10">E10+$M$2</f>
        <v>15.28</v>
      </c>
      <c r="L10" s="193">
        <f t="shared" ref="L10:L18" si="11">F10+$M$2</f>
        <v>21.64</v>
      </c>
      <c r="M10" s="193"/>
      <c r="N10" s="197"/>
      <c r="O10" s="194">
        <f t="shared" si="6"/>
        <v>18.010000000000002</v>
      </c>
      <c r="P10" s="194">
        <v>20</v>
      </c>
      <c r="Q10" s="195" t="s">
        <v>27</v>
      </c>
      <c r="R10" s="43"/>
      <c r="S10" s="168" t="s">
        <v>341</v>
      </c>
      <c r="T10" s="164" t="s">
        <v>25</v>
      </c>
    </row>
    <row r="11" spans="1:20" x14ac:dyDescent="0.2">
      <c r="A11" s="177" t="s">
        <v>417</v>
      </c>
      <c r="B11" s="176">
        <v>12</v>
      </c>
      <c r="C11" s="176">
        <v>12.2</v>
      </c>
      <c r="D11" s="176">
        <v>12.68</v>
      </c>
      <c r="E11" s="176">
        <v>13.28</v>
      </c>
      <c r="F11" s="176">
        <v>19.64</v>
      </c>
      <c r="H11" s="193">
        <f t="shared" si="7"/>
        <v>14</v>
      </c>
      <c r="I11" s="193">
        <f t="shared" si="8"/>
        <v>14.2</v>
      </c>
      <c r="J11" s="193">
        <f t="shared" si="9"/>
        <v>14.68</v>
      </c>
      <c r="K11" s="193">
        <f t="shared" si="10"/>
        <v>15.28</v>
      </c>
      <c r="L11" s="193">
        <f t="shared" si="11"/>
        <v>21.64</v>
      </c>
      <c r="M11" s="193"/>
      <c r="O11" s="194">
        <f t="shared" si="6"/>
        <v>20.010000000000002</v>
      </c>
      <c r="P11" s="194">
        <v>22</v>
      </c>
      <c r="Q11" s="195" t="s">
        <v>3</v>
      </c>
      <c r="R11" s="43"/>
      <c r="S11" s="168" t="s">
        <v>342</v>
      </c>
      <c r="T11" s="164" t="s">
        <v>25</v>
      </c>
    </row>
    <row r="12" spans="1:20" x14ac:dyDescent="0.2">
      <c r="A12" s="177"/>
      <c r="B12" s="176"/>
      <c r="C12" s="176"/>
      <c r="D12" s="176"/>
      <c r="E12" s="176"/>
      <c r="H12" s="193">
        <f t="shared" si="7"/>
        <v>2</v>
      </c>
      <c r="I12" s="193">
        <f t="shared" si="8"/>
        <v>2</v>
      </c>
      <c r="J12" s="193">
        <f t="shared" si="9"/>
        <v>2</v>
      </c>
      <c r="K12" s="193">
        <f t="shared" si="10"/>
        <v>2</v>
      </c>
      <c r="L12" s="193">
        <f t="shared" si="11"/>
        <v>2</v>
      </c>
      <c r="M12" s="193"/>
      <c r="O12" s="194">
        <f t="shared" si="6"/>
        <v>22.01</v>
      </c>
      <c r="P12" s="194">
        <v>24</v>
      </c>
      <c r="Q12" s="195" t="s">
        <v>28</v>
      </c>
      <c r="R12" s="43"/>
      <c r="S12" s="168" t="s">
        <v>343</v>
      </c>
      <c r="T12" s="164" t="s">
        <v>25</v>
      </c>
    </row>
    <row r="13" spans="1:20" x14ac:dyDescent="0.2">
      <c r="A13" s="177"/>
      <c r="B13" s="176"/>
      <c r="C13" s="176"/>
      <c r="D13" s="176"/>
      <c r="E13" s="176"/>
      <c r="H13" s="193">
        <f t="shared" si="7"/>
        <v>2</v>
      </c>
      <c r="I13" s="193">
        <f t="shared" si="8"/>
        <v>2</v>
      </c>
      <c r="J13" s="193">
        <f t="shared" si="9"/>
        <v>2</v>
      </c>
      <c r="K13" s="193">
        <f t="shared" si="10"/>
        <v>2</v>
      </c>
      <c r="L13" s="193">
        <f t="shared" si="11"/>
        <v>2</v>
      </c>
      <c r="M13" s="193"/>
      <c r="O13" s="194">
        <f t="shared" si="6"/>
        <v>24.01</v>
      </c>
      <c r="P13" s="194">
        <v>27</v>
      </c>
      <c r="Q13" s="195" t="s">
        <v>29</v>
      </c>
      <c r="R13" s="43"/>
      <c r="S13" s="168" t="s">
        <v>344</v>
      </c>
      <c r="T13" s="164" t="s">
        <v>25</v>
      </c>
    </row>
    <row r="14" spans="1:20" x14ac:dyDescent="0.2">
      <c r="A14" s="177"/>
      <c r="B14" s="176"/>
      <c r="C14" s="176"/>
      <c r="D14" s="176"/>
      <c r="E14" s="176"/>
      <c r="H14" s="193">
        <f t="shared" si="7"/>
        <v>2</v>
      </c>
      <c r="I14" s="193">
        <f t="shared" si="8"/>
        <v>2</v>
      </c>
      <c r="J14" s="193">
        <f t="shared" si="9"/>
        <v>2</v>
      </c>
      <c r="K14" s="193">
        <f t="shared" si="10"/>
        <v>2</v>
      </c>
      <c r="L14" s="193">
        <f t="shared" si="11"/>
        <v>2</v>
      </c>
      <c r="M14" s="193"/>
      <c r="O14" s="194">
        <f t="shared" si="6"/>
        <v>27.01</v>
      </c>
      <c r="P14" s="194">
        <v>30</v>
      </c>
      <c r="Q14" s="195" t="s">
        <v>30</v>
      </c>
      <c r="R14" s="43"/>
      <c r="S14" s="168" t="s">
        <v>345</v>
      </c>
      <c r="T14" s="164" t="s">
        <v>25</v>
      </c>
    </row>
    <row r="15" spans="1:20" x14ac:dyDescent="0.2">
      <c r="A15" s="177"/>
      <c r="B15" s="176"/>
      <c r="C15" s="176"/>
      <c r="D15" s="176"/>
      <c r="E15" s="176"/>
      <c r="H15" s="193">
        <f t="shared" si="7"/>
        <v>2</v>
      </c>
      <c r="I15" s="193">
        <f t="shared" si="8"/>
        <v>2</v>
      </c>
      <c r="J15" s="193">
        <f t="shared" si="9"/>
        <v>2</v>
      </c>
      <c r="K15" s="193">
        <f t="shared" si="10"/>
        <v>2</v>
      </c>
      <c r="L15" s="193">
        <f t="shared" si="11"/>
        <v>2</v>
      </c>
      <c r="M15" s="193"/>
      <c r="O15" s="194">
        <f t="shared" si="6"/>
        <v>30.01</v>
      </c>
      <c r="P15" s="194">
        <v>33</v>
      </c>
      <c r="Q15" s="195" t="s">
        <v>31</v>
      </c>
      <c r="R15" s="43"/>
      <c r="S15" s="169" t="s">
        <v>346</v>
      </c>
      <c r="T15" s="164" t="s">
        <v>25</v>
      </c>
    </row>
    <row r="16" spans="1:20" x14ac:dyDescent="0.2">
      <c r="A16" s="177"/>
      <c r="B16" s="176"/>
      <c r="C16" s="176"/>
      <c r="D16" s="176"/>
      <c r="E16" s="176"/>
      <c r="H16" s="193">
        <f t="shared" si="7"/>
        <v>2</v>
      </c>
      <c r="I16" s="193">
        <f t="shared" si="8"/>
        <v>2</v>
      </c>
      <c r="J16" s="193">
        <f t="shared" si="9"/>
        <v>2</v>
      </c>
      <c r="K16" s="193">
        <f t="shared" si="10"/>
        <v>2</v>
      </c>
      <c r="L16" s="193">
        <f t="shared" si="11"/>
        <v>2</v>
      </c>
      <c r="M16" s="193"/>
      <c r="O16" s="194">
        <f t="shared" si="6"/>
        <v>33.01</v>
      </c>
      <c r="P16" s="194">
        <v>36</v>
      </c>
      <c r="Q16" s="195" t="s">
        <v>32</v>
      </c>
      <c r="R16" s="43"/>
      <c r="S16" s="169" t="s">
        <v>347</v>
      </c>
      <c r="T16" s="164" t="s">
        <v>25</v>
      </c>
    </row>
    <row r="17" spans="1:20" x14ac:dyDescent="0.2">
      <c r="A17" s="177"/>
      <c r="B17" s="176"/>
      <c r="C17" s="176"/>
      <c r="D17" s="176"/>
      <c r="E17" s="176"/>
      <c r="H17" s="193">
        <f t="shared" si="7"/>
        <v>2</v>
      </c>
      <c r="I17" s="193">
        <f t="shared" si="8"/>
        <v>2</v>
      </c>
      <c r="J17" s="193">
        <f t="shared" si="9"/>
        <v>2</v>
      </c>
      <c r="K17" s="193">
        <f t="shared" si="10"/>
        <v>2</v>
      </c>
      <c r="L17" s="193">
        <f t="shared" si="11"/>
        <v>2</v>
      </c>
      <c r="M17" s="193"/>
      <c r="O17" s="194">
        <f t="shared" si="6"/>
        <v>36.01</v>
      </c>
      <c r="P17" s="194">
        <v>39</v>
      </c>
      <c r="Q17" s="195" t="s">
        <v>33</v>
      </c>
      <c r="R17" s="43"/>
      <c r="S17" s="169" t="s">
        <v>348</v>
      </c>
      <c r="T17" s="164" t="s">
        <v>25</v>
      </c>
    </row>
    <row r="18" spans="1:20" x14ac:dyDescent="0.2">
      <c r="A18" s="177"/>
      <c r="H18" s="193">
        <f t="shared" si="7"/>
        <v>2</v>
      </c>
      <c r="I18" s="193">
        <f t="shared" si="8"/>
        <v>2</v>
      </c>
      <c r="J18" s="193">
        <f t="shared" si="9"/>
        <v>2</v>
      </c>
      <c r="K18" s="193">
        <f t="shared" si="10"/>
        <v>2</v>
      </c>
      <c r="L18" s="193">
        <f t="shared" si="11"/>
        <v>2</v>
      </c>
      <c r="M18" s="193"/>
      <c r="O18" s="194">
        <f t="shared" si="6"/>
        <v>39.01</v>
      </c>
      <c r="P18" s="194">
        <v>42</v>
      </c>
      <c r="Q18" s="195" t="s">
        <v>2</v>
      </c>
      <c r="R18" s="43"/>
      <c r="S18" s="169" t="s">
        <v>349</v>
      </c>
      <c r="T18" s="164" t="s">
        <v>25</v>
      </c>
    </row>
    <row r="19" spans="1:20" x14ac:dyDescent="0.2">
      <c r="O19" s="198" t="s">
        <v>34</v>
      </c>
      <c r="P19" s="180"/>
      <c r="R19" s="43"/>
      <c r="S19" s="169" t="s">
        <v>350</v>
      </c>
      <c r="T19" s="164" t="s">
        <v>25</v>
      </c>
    </row>
    <row r="20" spans="1:20" x14ac:dyDescent="0.2">
      <c r="S20" s="169" t="s">
        <v>359</v>
      </c>
      <c r="T20" s="164" t="s">
        <v>25</v>
      </c>
    </row>
    <row r="21" spans="1:20" x14ac:dyDescent="0.2">
      <c r="A21" s="177"/>
      <c r="B21" s="176"/>
      <c r="C21" s="176"/>
      <c r="D21" s="176"/>
      <c r="E21" s="176"/>
      <c r="H21" s="193"/>
      <c r="I21" s="193"/>
      <c r="J21" s="193"/>
      <c r="K21" s="193"/>
      <c r="L21" s="193"/>
      <c r="M21" s="193"/>
      <c r="S21" s="169" t="s">
        <v>360</v>
      </c>
      <c r="T21" s="164" t="s">
        <v>25</v>
      </c>
    </row>
    <row r="22" spans="1:20" x14ac:dyDescent="0.2">
      <c r="A22" s="177"/>
      <c r="B22" s="176"/>
      <c r="C22" s="176"/>
      <c r="D22" s="176"/>
      <c r="E22" s="176"/>
      <c r="H22" s="193"/>
      <c r="I22" s="193"/>
      <c r="J22" s="193"/>
      <c r="K22" s="193"/>
      <c r="L22" s="193"/>
      <c r="M22" s="193"/>
      <c r="S22" s="169" t="s">
        <v>353</v>
      </c>
      <c r="T22" s="164" t="s">
        <v>25</v>
      </c>
    </row>
    <row r="23" spans="1:20" x14ac:dyDescent="0.2">
      <c r="A23" s="177"/>
      <c r="B23" s="199"/>
      <c r="C23" s="199"/>
      <c r="D23" s="199"/>
      <c r="E23" s="199"/>
      <c r="F23" s="199"/>
      <c r="H23" s="193"/>
      <c r="I23" s="193"/>
      <c r="J23" s="193"/>
      <c r="K23" s="193"/>
      <c r="L23" s="193"/>
      <c r="M23" s="193"/>
      <c r="S23" s="169" t="s">
        <v>362</v>
      </c>
      <c r="T23" s="164" t="s">
        <v>25</v>
      </c>
    </row>
    <row r="24" spans="1:20" x14ac:dyDescent="0.2">
      <c r="A24" s="177"/>
      <c r="B24" s="176"/>
      <c r="C24" s="176"/>
      <c r="D24" s="176"/>
      <c r="E24" s="176"/>
      <c r="H24" s="193"/>
      <c r="I24" s="193"/>
      <c r="J24" s="193"/>
      <c r="K24" s="193"/>
      <c r="L24" s="193"/>
      <c r="M24" s="193"/>
      <c r="S24" s="169" t="s">
        <v>363</v>
      </c>
      <c r="T24" s="164" t="s">
        <v>25</v>
      </c>
    </row>
    <row r="25" spans="1:20" x14ac:dyDescent="0.2">
      <c r="A25" s="177"/>
      <c r="B25" s="176"/>
      <c r="C25" s="176"/>
      <c r="D25" s="176"/>
      <c r="E25" s="176"/>
      <c r="H25" s="193"/>
      <c r="I25" s="193"/>
      <c r="J25" s="193"/>
      <c r="K25" s="193"/>
      <c r="L25" s="193"/>
      <c r="M25" s="193"/>
      <c r="S25" s="169" t="s">
        <v>364</v>
      </c>
      <c r="T25" s="164" t="s">
        <v>25</v>
      </c>
    </row>
    <row r="26" spans="1:20" x14ac:dyDescent="0.2">
      <c r="A26" s="177"/>
      <c r="B26" s="176"/>
      <c r="C26" s="176"/>
      <c r="D26" s="176"/>
      <c r="E26" s="176"/>
      <c r="H26" s="193"/>
      <c r="I26" s="193"/>
      <c r="J26" s="193"/>
      <c r="K26" s="193"/>
      <c r="L26" s="193"/>
      <c r="M26" s="193"/>
      <c r="S26" s="169" t="s">
        <v>365</v>
      </c>
      <c r="T26" s="164" t="s">
        <v>25</v>
      </c>
    </row>
    <row r="27" spans="1:20" x14ac:dyDescent="0.2">
      <c r="A27" s="177"/>
      <c r="B27" s="176"/>
      <c r="C27" s="176"/>
      <c r="D27" s="176"/>
      <c r="E27" s="176"/>
      <c r="H27" s="193"/>
      <c r="I27" s="193"/>
      <c r="J27" s="193"/>
      <c r="K27" s="193"/>
      <c r="L27" s="193"/>
      <c r="M27" s="193"/>
      <c r="S27" s="169" t="s">
        <v>366</v>
      </c>
      <c r="T27" s="164" t="s">
        <v>25</v>
      </c>
    </row>
    <row r="28" spans="1:20" x14ac:dyDescent="0.2">
      <c r="A28" s="177"/>
      <c r="B28" s="176"/>
      <c r="C28" s="176"/>
      <c r="D28" s="176"/>
      <c r="E28" s="176"/>
      <c r="H28" s="193"/>
      <c r="I28" s="193"/>
      <c r="J28" s="193"/>
      <c r="K28" s="193"/>
      <c r="L28" s="193"/>
      <c r="M28" s="193"/>
      <c r="S28" s="169" t="s">
        <v>367</v>
      </c>
      <c r="T28" s="164" t="s">
        <v>23</v>
      </c>
    </row>
    <row r="29" spans="1:20" x14ac:dyDescent="0.2">
      <c r="A29" s="177"/>
      <c r="B29" s="176"/>
      <c r="C29" s="176"/>
      <c r="D29" s="176"/>
      <c r="E29" s="176"/>
      <c r="H29" s="193"/>
      <c r="I29" s="193"/>
      <c r="J29" s="193"/>
      <c r="K29" s="193"/>
      <c r="L29" s="193"/>
      <c r="M29" s="193"/>
      <c r="S29" s="169" t="s">
        <v>368</v>
      </c>
      <c r="T29" s="164" t="s">
        <v>25</v>
      </c>
    </row>
    <row r="30" spans="1:20" x14ac:dyDescent="0.2">
      <c r="A30" s="177"/>
      <c r="B30" s="176"/>
      <c r="C30" s="176"/>
      <c r="D30" s="176"/>
      <c r="E30" s="176"/>
      <c r="H30" s="193"/>
      <c r="I30" s="193"/>
      <c r="J30" s="193"/>
      <c r="K30" s="193"/>
      <c r="L30" s="193"/>
      <c r="M30" s="193"/>
      <c r="S30" s="169" t="s">
        <v>369</v>
      </c>
      <c r="T30" s="164" t="s">
        <v>25</v>
      </c>
    </row>
    <row r="31" spans="1:20" x14ac:dyDescent="0.2">
      <c r="A31" s="177"/>
      <c r="B31" s="176"/>
      <c r="C31" s="176"/>
      <c r="D31" s="176"/>
      <c r="E31" s="176"/>
      <c r="H31" s="193"/>
      <c r="I31" s="193"/>
      <c r="J31" s="193"/>
      <c r="K31" s="193"/>
      <c r="L31" s="193"/>
      <c r="M31" s="193"/>
      <c r="S31" s="169" t="s">
        <v>370</v>
      </c>
      <c r="T31" s="164" t="s">
        <v>25</v>
      </c>
    </row>
    <row r="32" spans="1:20" x14ac:dyDescent="0.2">
      <c r="A32" s="177"/>
      <c r="B32" s="176"/>
      <c r="C32" s="176"/>
      <c r="D32" s="176"/>
      <c r="E32" s="176"/>
      <c r="H32" s="193"/>
      <c r="I32" s="193"/>
      <c r="J32" s="193"/>
      <c r="K32" s="193"/>
      <c r="L32" s="193"/>
      <c r="M32" s="193"/>
      <c r="S32" s="169" t="s">
        <v>371</v>
      </c>
      <c r="T32" s="164" t="s">
        <v>25</v>
      </c>
    </row>
    <row r="33" spans="1:20" x14ac:dyDescent="0.2">
      <c r="A33" s="177"/>
      <c r="B33" s="176"/>
      <c r="C33" s="176"/>
      <c r="D33" s="176"/>
      <c r="E33" s="176"/>
      <c r="H33" s="193"/>
      <c r="I33" s="193"/>
      <c r="J33" s="193"/>
      <c r="K33" s="193"/>
      <c r="L33" s="193"/>
      <c r="M33" s="193"/>
      <c r="S33" s="169" t="s">
        <v>372</v>
      </c>
      <c r="T33" s="164" t="s">
        <v>25</v>
      </c>
    </row>
    <row r="34" spans="1:20" x14ac:dyDescent="0.2">
      <c r="A34" s="177"/>
      <c r="B34" s="176"/>
      <c r="C34" s="176"/>
      <c r="D34" s="176"/>
      <c r="E34" s="176"/>
      <c r="H34" s="193"/>
      <c r="I34" s="193"/>
      <c r="J34" s="193"/>
      <c r="K34" s="193"/>
      <c r="L34" s="193"/>
      <c r="M34" s="193"/>
      <c r="S34" s="169" t="s">
        <v>373</v>
      </c>
      <c r="T34" s="164" t="s">
        <v>25</v>
      </c>
    </row>
    <row r="35" spans="1:20" x14ac:dyDescent="0.2">
      <c r="A35" s="172"/>
      <c r="B35" s="172"/>
      <c r="C35" s="172"/>
      <c r="D35" s="172"/>
      <c r="E35" s="172"/>
      <c r="F35" s="172"/>
      <c r="G35" s="172"/>
      <c r="H35" s="172"/>
      <c r="I35" s="172"/>
      <c r="J35" s="172"/>
      <c r="K35" s="172"/>
      <c r="L35" s="172"/>
      <c r="M35" s="172"/>
      <c r="R35" s="44"/>
      <c r="S35" s="169" t="s">
        <v>374</v>
      </c>
      <c r="T35" s="164" t="s">
        <v>25</v>
      </c>
    </row>
    <row r="36" spans="1:20" x14ac:dyDescent="0.2">
      <c r="A36" s="172"/>
      <c r="B36" s="172"/>
      <c r="C36" s="172"/>
      <c r="D36" s="172"/>
      <c r="E36" s="172"/>
      <c r="F36" s="172"/>
      <c r="G36" s="172"/>
      <c r="H36" s="172"/>
      <c r="I36" s="172"/>
      <c r="J36" s="172"/>
      <c r="K36" s="172"/>
      <c r="L36" s="172"/>
      <c r="M36" s="172"/>
      <c r="R36" s="44"/>
      <c r="S36" s="169" t="s">
        <v>375</v>
      </c>
      <c r="T36" s="164" t="s">
        <v>25</v>
      </c>
    </row>
    <row r="37" spans="1:20" x14ac:dyDescent="0.2">
      <c r="A37" s="177"/>
      <c r="B37" s="177"/>
      <c r="C37" s="177"/>
      <c r="F37" s="200"/>
      <c r="G37" s="200"/>
      <c r="H37" s="200"/>
      <c r="I37" s="200"/>
      <c r="J37" s="200"/>
      <c r="K37" s="175"/>
      <c r="R37" s="44"/>
      <c r="S37" s="169" t="s">
        <v>376</v>
      </c>
      <c r="T37" s="164" t="s">
        <v>25</v>
      </c>
    </row>
    <row r="38" spans="1:20" x14ac:dyDescent="0.2">
      <c r="R38" s="44"/>
      <c r="S38" s="169" t="s">
        <v>377</v>
      </c>
      <c r="T38" s="164" t="s">
        <v>25</v>
      </c>
    </row>
    <row r="39" spans="1:20" x14ac:dyDescent="0.2">
      <c r="R39" s="44"/>
      <c r="S39" s="169" t="s">
        <v>378</v>
      </c>
      <c r="T39" s="164" t="s">
        <v>25</v>
      </c>
    </row>
    <row r="40" spans="1:20" x14ac:dyDescent="0.2">
      <c r="S40" s="169" t="s">
        <v>379</v>
      </c>
      <c r="T40" s="164" t="s">
        <v>25</v>
      </c>
    </row>
    <row r="41" spans="1:20" x14ac:dyDescent="0.2">
      <c r="S41" s="169" t="s">
        <v>380</v>
      </c>
      <c r="T41" s="164" t="s">
        <v>24</v>
      </c>
    </row>
    <row r="42" spans="1:20" ht="15" x14ac:dyDescent="0.25">
      <c r="A42" s="177"/>
      <c r="B42" s="201" t="s">
        <v>360</v>
      </c>
      <c r="C42" s="201" t="s">
        <v>359</v>
      </c>
      <c r="D42" s="201" t="s">
        <v>353</v>
      </c>
      <c r="E42" s="201"/>
      <c r="F42" s="201"/>
      <c r="G42" s="202"/>
      <c r="H42" s="201" t="s">
        <v>360</v>
      </c>
      <c r="I42" s="201" t="s">
        <v>359</v>
      </c>
      <c r="J42" s="201" t="s">
        <v>353</v>
      </c>
      <c r="K42" s="201"/>
      <c r="L42" s="203"/>
      <c r="M42" s="204"/>
      <c r="S42" s="169" t="s">
        <v>381</v>
      </c>
      <c r="T42" s="164" t="s">
        <v>24</v>
      </c>
    </row>
    <row r="43" spans="1:20" x14ac:dyDescent="0.2">
      <c r="A43" s="177" t="s">
        <v>357</v>
      </c>
      <c r="B43" s="176">
        <v>12.48</v>
      </c>
      <c r="C43" s="176">
        <v>12.48</v>
      </c>
      <c r="D43" s="176">
        <v>12.48</v>
      </c>
      <c r="E43" s="176"/>
      <c r="H43" s="193">
        <f t="shared" ref="H43" si="12">B43+$M$2</f>
        <v>14.48</v>
      </c>
      <c r="I43" s="193">
        <f t="shared" ref="I43" si="13">C43+$M$2</f>
        <v>14.48</v>
      </c>
      <c r="J43" s="193">
        <f t="shared" ref="J43" si="14">D43+$M$2</f>
        <v>14.48</v>
      </c>
      <c r="K43" s="193"/>
      <c r="L43" s="193"/>
      <c r="M43" s="193"/>
      <c r="S43" s="169" t="s">
        <v>382</v>
      </c>
      <c r="T43" s="164" t="s">
        <v>25</v>
      </c>
    </row>
    <row r="44" spans="1:20" x14ac:dyDescent="0.2">
      <c r="A44" s="177" t="s">
        <v>358</v>
      </c>
      <c r="B44" s="176">
        <v>14.64</v>
      </c>
      <c r="C44" s="176">
        <v>14.64</v>
      </c>
      <c r="D44" s="176">
        <v>14.64</v>
      </c>
      <c r="H44" s="193">
        <v>14.48</v>
      </c>
      <c r="I44" s="193">
        <v>14.48</v>
      </c>
      <c r="J44" s="193">
        <v>14.48</v>
      </c>
      <c r="K44" s="176" t="s">
        <v>418</v>
      </c>
      <c r="S44" s="169" t="s">
        <v>383</v>
      </c>
      <c r="T44" s="164" t="s">
        <v>25</v>
      </c>
    </row>
    <row r="45" spans="1:20" x14ac:dyDescent="0.2">
      <c r="A45" s="177"/>
      <c r="S45" s="169" t="s">
        <v>384</v>
      </c>
      <c r="T45" s="164" t="s">
        <v>25</v>
      </c>
    </row>
    <row r="46" spans="1:20" x14ac:dyDescent="0.2">
      <c r="S46" s="169" t="s">
        <v>385</v>
      </c>
      <c r="T46" s="164" t="s">
        <v>25</v>
      </c>
    </row>
    <row r="47" spans="1:20" x14ac:dyDescent="0.2">
      <c r="P47" s="173"/>
      <c r="R47" s="44"/>
      <c r="S47" s="169" t="s">
        <v>386</v>
      </c>
      <c r="T47" s="164" t="s">
        <v>25</v>
      </c>
    </row>
    <row r="48" spans="1:20" x14ac:dyDescent="0.2">
      <c r="R48" s="44"/>
      <c r="S48" s="169" t="s">
        <v>387</v>
      </c>
      <c r="T48" s="164" t="s">
        <v>24</v>
      </c>
    </row>
    <row r="49" spans="18:20" x14ac:dyDescent="0.2">
      <c r="R49" s="44"/>
      <c r="S49" s="169" t="s">
        <v>388</v>
      </c>
      <c r="T49" s="164" t="s">
        <v>24</v>
      </c>
    </row>
    <row r="50" spans="18:20" x14ac:dyDescent="0.2">
      <c r="R50" s="44"/>
      <c r="S50" s="169" t="s">
        <v>389</v>
      </c>
      <c r="T50" s="164" t="s">
        <v>24</v>
      </c>
    </row>
    <row r="51" spans="18:20" x14ac:dyDescent="0.2">
      <c r="R51" s="44"/>
      <c r="S51" s="169" t="s">
        <v>390</v>
      </c>
      <c r="T51" s="164" t="s">
        <v>25</v>
      </c>
    </row>
    <row r="52" spans="18:20" x14ac:dyDescent="0.2">
      <c r="R52" s="44"/>
      <c r="S52" s="169" t="s">
        <v>391</v>
      </c>
      <c r="T52" s="164" t="s">
        <v>25</v>
      </c>
    </row>
    <row r="53" spans="18:20" x14ac:dyDescent="0.2">
      <c r="R53" s="44"/>
      <c r="S53" s="169" t="s">
        <v>392</v>
      </c>
      <c r="T53" s="164" t="s">
        <v>25</v>
      </c>
    </row>
    <row r="54" spans="18:20" x14ac:dyDescent="0.2">
      <c r="R54" s="44"/>
      <c r="S54" s="169" t="s">
        <v>393</v>
      </c>
      <c r="T54" s="164" t="s">
        <v>24</v>
      </c>
    </row>
    <row r="55" spans="18:20" x14ac:dyDescent="0.2">
      <c r="R55" s="44"/>
      <c r="S55" s="169" t="s">
        <v>394</v>
      </c>
      <c r="T55" s="164" t="s">
        <v>25</v>
      </c>
    </row>
    <row r="56" spans="18:20" x14ac:dyDescent="0.2">
      <c r="R56" s="44"/>
      <c r="S56" s="169" t="s">
        <v>395</v>
      </c>
      <c r="T56" s="164" t="s">
        <v>26</v>
      </c>
    </row>
    <row r="57" spans="18:20" x14ac:dyDescent="0.2">
      <c r="R57" s="44"/>
      <c r="S57" s="169" t="s">
        <v>396</v>
      </c>
      <c r="T57" s="164" t="s">
        <v>24</v>
      </c>
    </row>
    <row r="58" spans="18:20" x14ac:dyDescent="0.2">
      <c r="R58" s="44"/>
      <c r="S58" s="169" t="s">
        <v>397</v>
      </c>
      <c r="T58" s="164" t="s">
        <v>25</v>
      </c>
    </row>
    <row r="59" spans="18:20" x14ac:dyDescent="0.2">
      <c r="R59" s="44"/>
      <c r="S59" s="169" t="s">
        <v>398</v>
      </c>
      <c r="T59" s="164" t="s">
        <v>24</v>
      </c>
    </row>
    <row r="60" spans="18:20" x14ac:dyDescent="0.2">
      <c r="R60" s="44"/>
      <c r="S60" s="169" t="s">
        <v>399</v>
      </c>
      <c r="T60" s="164" t="s">
        <v>24</v>
      </c>
    </row>
    <row r="61" spans="18:20" x14ac:dyDescent="0.2">
      <c r="R61" s="44"/>
      <c r="S61" s="169" t="s">
        <v>400</v>
      </c>
      <c r="T61" s="164" t="s">
        <v>25</v>
      </c>
    </row>
    <row r="62" spans="18:20" x14ac:dyDescent="0.2">
      <c r="R62" s="44"/>
      <c r="S62" s="169" t="s">
        <v>401</v>
      </c>
      <c r="T62" s="164" t="s">
        <v>24</v>
      </c>
    </row>
    <row r="63" spans="18:20" x14ac:dyDescent="0.2">
      <c r="R63" s="44"/>
      <c r="S63" s="169" t="s">
        <v>402</v>
      </c>
      <c r="T63" s="164" t="s">
        <v>22</v>
      </c>
    </row>
    <row r="64" spans="18:20" x14ac:dyDescent="0.2">
      <c r="R64" s="44"/>
      <c r="S64" s="169" t="s">
        <v>403</v>
      </c>
      <c r="T64" s="164" t="s">
        <v>24</v>
      </c>
    </row>
    <row r="65" spans="6:20" x14ac:dyDescent="0.2">
      <c r="R65" s="44"/>
      <c r="S65" s="169" t="s">
        <v>404</v>
      </c>
      <c r="T65" s="164" t="s">
        <v>26</v>
      </c>
    </row>
    <row r="66" spans="6:20" x14ac:dyDescent="0.2">
      <c r="R66" s="44"/>
      <c r="S66" s="169" t="s">
        <v>405</v>
      </c>
      <c r="T66" s="164" t="s">
        <v>23</v>
      </c>
    </row>
    <row r="67" spans="6:20" x14ac:dyDescent="0.2">
      <c r="R67" s="44"/>
      <c r="S67" s="169" t="s">
        <v>406</v>
      </c>
      <c r="T67" s="164" t="s">
        <v>23</v>
      </c>
    </row>
    <row r="68" spans="6:20" x14ac:dyDescent="0.2">
      <c r="R68" s="44"/>
      <c r="S68" s="169" t="s">
        <v>407</v>
      </c>
      <c r="T68" s="164" t="s">
        <v>23</v>
      </c>
    </row>
    <row r="69" spans="6:20" x14ac:dyDescent="0.2">
      <c r="R69" s="44"/>
      <c r="S69" s="169" t="s">
        <v>408</v>
      </c>
      <c r="T69" s="164" t="s">
        <v>22</v>
      </c>
    </row>
    <row r="70" spans="6:20" x14ac:dyDescent="0.2">
      <c r="R70" s="44"/>
      <c r="S70" s="169" t="s">
        <v>409</v>
      </c>
      <c r="T70" s="164" t="s">
        <v>23</v>
      </c>
    </row>
    <row r="71" spans="6:20" x14ac:dyDescent="0.2">
      <c r="R71" s="44"/>
      <c r="S71" s="169" t="s">
        <v>410</v>
      </c>
      <c r="T71" s="164" t="s">
        <v>23</v>
      </c>
    </row>
    <row r="72" spans="6:20" x14ac:dyDescent="0.2">
      <c r="R72" s="44"/>
      <c r="S72" s="169" t="s">
        <v>411</v>
      </c>
      <c r="T72" s="164" t="s">
        <v>22</v>
      </c>
    </row>
    <row r="73" spans="6:20" x14ac:dyDescent="0.2">
      <c r="R73" s="44"/>
      <c r="S73" s="169" t="s">
        <v>412</v>
      </c>
      <c r="T73" s="164" t="s">
        <v>25</v>
      </c>
    </row>
    <row r="74" spans="6:20" x14ac:dyDescent="0.2">
      <c r="R74" s="44"/>
      <c r="S74" s="169" t="s">
        <v>413</v>
      </c>
      <c r="T74" s="164" t="s">
        <v>25</v>
      </c>
    </row>
    <row r="75" spans="6:20" x14ac:dyDescent="0.2">
      <c r="R75" s="44"/>
      <c r="S75" s="169" t="s">
        <v>414</v>
      </c>
      <c r="T75" s="164" t="s">
        <v>25</v>
      </c>
    </row>
    <row r="76" spans="6:20" x14ac:dyDescent="0.2">
      <c r="F76" s="200"/>
      <c r="G76" s="200"/>
      <c r="H76" s="200"/>
      <c r="I76" s="200"/>
      <c r="R76" s="44"/>
      <c r="S76" s="169" t="s">
        <v>415</v>
      </c>
      <c r="T76" s="164" t="s">
        <v>25</v>
      </c>
    </row>
    <row r="77" spans="6:20" x14ac:dyDescent="0.2">
      <c r="R77" s="44"/>
      <c r="S77" s="169"/>
    </row>
    <row r="78" spans="6:20" x14ac:dyDescent="0.2">
      <c r="R78" s="44"/>
      <c r="S78" s="169"/>
    </row>
    <row r="79" spans="6:20" x14ac:dyDescent="0.2">
      <c r="R79" s="44"/>
      <c r="S79" s="169"/>
    </row>
    <row r="80" spans="6:20" x14ac:dyDescent="0.2">
      <c r="R80" s="44"/>
      <c r="S80" s="169"/>
    </row>
    <row r="81" spans="1:19" x14ac:dyDescent="0.2">
      <c r="R81" s="44"/>
      <c r="S81" s="169"/>
    </row>
    <row r="82" spans="1:19" x14ac:dyDescent="0.2">
      <c r="R82" s="44"/>
      <c r="S82" s="169"/>
    </row>
    <row r="83" spans="1:19" x14ac:dyDescent="0.2">
      <c r="R83" s="44"/>
      <c r="S83" s="169"/>
    </row>
    <row r="84" spans="1:19" x14ac:dyDescent="0.2">
      <c r="R84" s="44"/>
      <c r="S84" s="169"/>
    </row>
    <row r="85" spans="1:19" x14ac:dyDescent="0.2">
      <c r="R85" s="44"/>
      <c r="S85" s="169"/>
    </row>
    <row r="86" spans="1:19" x14ac:dyDescent="0.2">
      <c r="R86" s="44"/>
      <c r="S86" s="169"/>
    </row>
    <row r="87" spans="1:19" x14ac:dyDescent="0.2">
      <c r="R87" s="44"/>
      <c r="S87" s="169"/>
    </row>
    <row r="88" spans="1:19" x14ac:dyDescent="0.2">
      <c r="A88" s="175"/>
      <c r="B88" s="175"/>
      <c r="C88" s="175"/>
      <c r="F88" s="175"/>
      <c r="G88" s="175"/>
      <c r="H88" s="175"/>
      <c r="I88" s="175"/>
      <c r="R88" s="44"/>
      <c r="S88" s="169"/>
    </row>
    <row r="89" spans="1:19" x14ac:dyDescent="0.2">
      <c r="A89" s="175"/>
      <c r="B89" s="175"/>
      <c r="C89" s="175"/>
      <c r="F89" s="175"/>
      <c r="G89" s="175"/>
      <c r="H89" s="175"/>
      <c r="I89" s="175"/>
      <c r="R89" s="44"/>
      <c r="S89" s="169"/>
    </row>
    <row r="90" spans="1:19" x14ac:dyDescent="0.2">
      <c r="A90" s="175"/>
      <c r="B90" s="175"/>
      <c r="C90" s="175"/>
      <c r="F90" s="175"/>
      <c r="G90" s="175"/>
      <c r="H90" s="175"/>
      <c r="I90" s="175"/>
      <c r="R90" s="44"/>
      <c r="S90" s="169"/>
    </row>
    <row r="91" spans="1:19" x14ac:dyDescent="0.2">
      <c r="A91" s="175"/>
      <c r="B91" s="175"/>
      <c r="C91" s="175"/>
      <c r="F91" s="175"/>
      <c r="G91" s="175"/>
      <c r="H91" s="175"/>
      <c r="I91" s="175"/>
      <c r="R91" s="44"/>
      <c r="S91" s="169"/>
    </row>
    <row r="92" spans="1:19" x14ac:dyDescent="0.2">
      <c r="A92" s="175"/>
      <c r="B92" s="175"/>
      <c r="C92" s="175"/>
      <c r="F92" s="175"/>
      <c r="G92" s="175"/>
      <c r="H92" s="175"/>
      <c r="I92" s="175"/>
    </row>
    <row r="93" spans="1:19" x14ac:dyDescent="0.2">
      <c r="A93" s="175"/>
      <c r="B93" s="175"/>
      <c r="C93" s="175"/>
      <c r="F93" s="175"/>
      <c r="G93" s="175"/>
      <c r="H93" s="175"/>
      <c r="I93" s="175"/>
    </row>
  </sheetData>
  <sheetProtection algorithmName="SHA-512" hashValue="v8avXa8kNQdUXcRLS1Vm1yfDFz9jiZzHawErsgN5E/iiZWkNTYaEqzFJLbLt8rWEmMJpjRGaDWXPrB+iyuU4pQ==" saltValue="fPo+TXi9IfXxlkrWrmBuGQ==" spinCount="100000" sheet="1" objects="1" scenarios="1"/>
  <printOptions horizontalCentered="1" verticalCentered="1"/>
  <pageMargins left="0.1" right="0.1" top="0.1" bottom="0.1" header="0.3" footer="0.3"/>
  <pageSetup scale="45" orientation="portrait" horizontalDpi="203" verticalDpi="20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X46"/>
  <sheetViews>
    <sheetView view="pageBreakPreview" zoomScaleNormal="100" zoomScaleSheetLayoutView="100" workbookViewId="0">
      <selection activeCell="H3" sqref="H3"/>
    </sheetView>
  </sheetViews>
  <sheetFormatPr defaultColWidth="9.140625" defaultRowHeight="14.25" x14ac:dyDescent="0.2"/>
  <cols>
    <col min="1" max="1" width="29" style="1" customWidth="1"/>
    <col min="2" max="2" width="9.85546875" style="2" customWidth="1"/>
    <col min="3" max="3" width="11.42578125" style="2" customWidth="1"/>
    <col min="4" max="5" width="9.140625" style="3" customWidth="1"/>
    <col min="6" max="6" width="10.42578125" style="3" customWidth="1"/>
    <col min="7" max="7" width="13.140625" style="3" customWidth="1"/>
    <col min="8" max="9" width="9.42578125" style="2" customWidth="1"/>
    <col min="10" max="10" width="12" style="2" customWidth="1"/>
    <col min="11" max="14" width="9.140625" style="4" customWidth="1"/>
    <col min="15" max="15" width="20.42578125" style="4" customWidth="1"/>
    <col min="16" max="16" width="16.85546875" style="74" customWidth="1"/>
    <col min="17" max="17" width="8.5703125" style="4" customWidth="1"/>
    <col min="18" max="18" width="8.42578125" style="4" customWidth="1"/>
    <col min="19" max="22" width="8.85546875" style="4" customWidth="1"/>
    <col min="23" max="16384" width="9.140625" style="2"/>
  </cols>
  <sheetData>
    <row r="1" spans="1:24" ht="38.25" customHeight="1" thickBot="1" x14ac:dyDescent="0.35">
      <c r="D1" s="230" t="s">
        <v>324</v>
      </c>
      <c r="E1" s="231"/>
      <c r="F1" s="232">
        <v>0.2465</v>
      </c>
      <c r="K1" s="324" t="s">
        <v>328</v>
      </c>
      <c r="L1" s="324"/>
      <c r="M1" s="324"/>
      <c r="O1" s="13" t="s">
        <v>131</v>
      </c>
      <c r="P1" s="75"/>
      <c r="R1" s="323" t="s">
        <v>327</v>
      </c>
      <c r="S1" s="323"/>
      <c r="T1" s="323"/>
    </row>
    <row r="2" spans="1:24" ht="29.25" customHeight="1" x14ac:dyDescent="0.25">
      <c r="A2" s="321" t="s">
        <v>325</v>
      </c>
      <c r="B2" s="322"/>
      <c r="C2" s="233" t="s">
        <v>326</v>
      </c>
      <c r="D2" s="319" t="s">
        <v>323</v>
      </c>
      <c r="E2" s="320"/>
      <c r="F2" s="229" t="s">
        <v>326</v>
      </c>
      <c r="G2" s="2"/>
      <c r="K2" s="106" t="s">
        <v>329</v>
      </c>
      <c r="L2" s="53"/>
      <c r="M2" s="51"/>
      <c r="O2" s="211" t="s">
        <v>128</v>
      </c>
      <c r="P2" s="212" t="s">
        <v>132</v>
      </c>
      <c r="R2" s="234" t="s">
        <v>18</v>
      </c>
      <c r="S2" s="186"/>
      <c r="T2" s="187"/>
      <c r="W2" s="5"/>
    </row>
    <row r="3" spans="1:24" ht="30.6" customHeight="1" x14ac:dyDescent="0.2">
      <c r="A3" s="15"/>
      <c r="B3" s="16" t="s">
        <v>7</v>
      </c>
      <c r="C3" s="17">
        <v>6.95</v>
      </c>
      <c r="D3" s="15"/>
      <c r="E3" s="16" t="s">
        <v>7</v>
      </c>
      <c r="F3" s="17">
        <f>C3*(1-$F$1)</f>
        <v>5.2368250000000005</v>
      </c>
      <c r="G3" s="2"/>
      <c r="K3" s="191" t="s">
        <v>19</v>
      </c>
      <c r="L3" s="191" t="s">
        <v>20</v>
      </c>
      <c r="M3" s="192" t="s">
        <v>21</v>
      </c>
      <c r="O3" s="43" t="s">
        <v>133</v>
      </c>
      <c r="P3" s="43" t="s">
        <v>9</v>
      </c>
      <c r="R3" s="191" t="s">
        <v>19</v>
      </c>
      <c r="S3" s="191" t="s">
        <v>20</v>
      </c>
      <c r="T3" s="192" t="s">
        <v>21</v>
      </c>
    </row>
    <row r="4" spans="1:24" x14ac:dyDescent="0.2">
      <c r="A4" s="15"/>
      <c r="B4" s="16" t="s">
        <v>9</v>
      </c>
      <c r="C4" s="17">
        <v>10.95</v>
      </c>
      <c r="D4" s="15"/>
      <c r="E4" s="16" t="s">
        <v>9</v>
      </c>
      <c r="F4" s="17">
        <f t="shared" ref="F4:F5" si="0">C4*(1-$F$1)</f>
        <v>8.2508250000000007</v>
      </c>
      <c r="G4" s="2"/>
      <c r="K4" s="194">
        <v>0</v>
      </c>
      <c r="L4" s="194">
        <v>10</v>
      </c>
      <c r="M4" s="195" t="s">
        <v>22</v>
      </c>
      <c r="O4" s="43" t="s">
        <v>134</v>
      </c>
      <c r="P4" s="43" t="s">
        <v>9</v>
      </c>
      <c r="R4" s="194">
        <v>0</v>
      </c>
      <c r="S4" s="194">
        <v>10</v>
      </c>
      <c r="T4" s="195" t="s">
        <v>22</v>
      </c>
    </row>
    <row r="5" spans="1:24" x14ac:dyDescent="0.2">
      <c r="A5" s="15"/>
      <c r="B5" s="16" t="s">
        <v>6</v>
      </c>
      <c r="C5" s="17">
        <v>22</v>
      </c>
      <c r="D5" s="15"/>
      <c r="E5" s="16" t="s">
        <v>6</v>
      </c>
      <c r="F5" s="17">
        <f t="shared" si="0"/>
        <v>16.577000000000002</v>
      </c>
      <c r="G5" s="2"/>
      <c r="K5" s="194">
        <f>L4+0.01</f>
        <v>10.01</v>
      </c>
      <c r="L5" s="194">
        <f>L4+2</f>
        <v>12</v>
      </c>
      <c r="M5" s="195" t="s">
        <v>23</v>
      </c>
      <c r="O5" s="43" t="s">
        <v>135</v>
      </c>
      <c r="P5" s="43" t="s">
        <v>6</v>
      </c>
      <c r="R5" s="194">
        <f>S4+0.01</f>
        <v>10.01</v>
      </c>
      <c r="S5" s="194">
        <f>S4+2</f>
        <v>12</v>
      </c>
      <c r="T5" s="195" t="s">
        <v>23</v>
      </c>
    </row>
    <row r="6" spans="1:24" ht="14.25" customHeight="1" x14ac:dyDescent="0.2">
      <c r="A6" s="15"/>
      <c r="B6" s="12"/>
      <c r="C6" s="213"/>
      <c r="D6" s="15"/>
      <c r="E6" s="12"/>
      <c r="F6" s="213"/>
      <c r="G6" s="2"/>
      <c r="K6" s="194">
        <f t="shared" ref="K6:K17" si="1">L5+0.01</f>
        <v>12.01</v>
      </c>
      <c r="L6" s="194">
        <f>L5+2</f>
        <v>14</v>
      </c>
      <c r="M6" s="195" t="s">
        <v>24</v>
      </c>
      <c r="O6" s="43" t="s">
        <v>7</v>
      </c>
      <c r="P6" s="43" t="s">
        <v>7</v>
      </c>
      <c r="R6" s="194">
        <f t="shared" ref="R6:R17" si="2">S5+0.01</f>
        <v>12.01</v>
      </c>
      <c r="S6" s="194">
        <f>S5+2</f>
        <v>14</v>
      </c>
      <c r="T6" s="195" t="s">
        <v>24</v>
      </c>
    </row>
    <row r="7" spans="1:24" ht="15" thickBot="1" x14ac:dyDescent="0.25">
      <c r="A7" s="18"/>
      <c r="B7" s="19"/>
      <c r="C7" s="20"/>
      <c r="D7" s="18"/>
      <c r="E7" s="19"/>
      <c r="F7" s="20"/>
      <c r="K7" s="194">
        <f t="shared" si="1"/>
        <v>14.01</v>
      </c>
      <c r="L7" s="194">
        <f>L6+2</f>
        <v>16</v>
      </c>
      <c r="M7" s="195" t="s">
        <v>25</v>
      </c>
      <c r="O7" s="43" t="s">
        <v>311</v>
      </c>
      <c r="P7" s="43" t="s">
        <v>9</v>
      </c>
      <c r="R7" s="194">
        <f t="shared" si="2"/>
        <v>14.01</v>
      </c>
      <c r="S7" s="194">
        <f>S6+2</f>
        <v>16</v>
      </c>
      <c r="T7" s="195" t="s">
        <v>25</v>
      </c>
      <c r="V7" s="2"/>
    </row>
    <row r="8" spans="1:24" s="72" customFormat="1" x14ac:dyDescent="0.2">
      <c r="A8" s="71">
        <v>1</v>
      </c>
      <c r="B8" s="71">
        <v>2</v>
      </c>
      <c r="C8" s="71">
        <v>3</v>
      </c>
      <c r="D8" s="71">
        <v>4</v>
      </c>
      <c r="E8" s="71">
        <v>5</v>
      </c>
      <c r="F8" s="71">
        <v>6</v>
      </c>
      <c r="G8" s="71">
        <v>7</v>
      </c>
      <c r="H8" s="71">
        <v>8</v>
      </c>
      <c r="I8" s="71">
        <v>9</v>
      </c>
      <c r="K8" s="194">
        <f t="shared" si="1"/>
        <v>16.010000000000002</v>
      </c>
      <c r="L8" s="194">
        <f>L7+2</f>
        <v>18</v>
      </c>
      <c r="M8" s="195" t="s">
        <v>26</v>
      </c>
      <c r="N8" s="73"/>
      <c r="O8" s="43" t="s">
        <v>307</v>
      </c>
      <c r="P8" s="43" t="s">
        <v>9</v>
      </c>
      <c r="Q8" s="73"/>
      <c r="R8" s="194">
        <f t="shared" si="2"/>
        <v>16.010000000000002</v>
      </c>
      <c r="S8" s="194">
        <f>S7+2</f>
        <v>18</v>
      </c>
      <c r="T8" s="195" t="s">
        <v>26</v>
      </c>
      <c r="V8" s="73"/>
    </row>
    <row r="9" spans="1:24" s="9" customFormat="1" ht="15" x14ac:dyDescent="0.25">
      <c r="A9" s="1"/>
      <c r="B9" s="2"/>
      <c r="C9" s="2"/>
      <c r="D9" s="3"/>
      <c r="E9" s="62"/>
      <c r="F9" s="5" t="s">
        <v>13</v>
      </c>
      <c r="G9" s="2"/>
      <c r="H9" s="2"/>
      <c r="I9" s="8">
        <v>0.15</v>
      </c>
      <c r="K9" s="194">
        <f t="shared" si="1"/>
        <v>18.010000000000002</v>
      </c>
      <c r="L9" s="194">
        <f>S9+1.5</f>
        <v>21.5</v>
      </c>
      <c r="M9" s="195" t="s">
        <v>27</v>
      </c>
      <c r="N9" s="10"/>
      <c r="O9" s="76" t="s">
        <v>312</v>
      </c>
      <c r="P9" s="43" t="s">
        <v>9</v>
      </c>
      <c r="Q9" s="10"/>
      <c r="R9" s="194">
        <f t="shared" si="2"/>
        <v>18.010000000000002</v>
      </c>
      <c r="S9" s="194">
        <v>20</v>
      </c>
      <c r="T9" s="195" t="s">
        <v>27</v>
      </c>
      <c r="V9" s="11"/>
      <c r="W9" s="11"/>
      <c r="X9" s="11"/>
    </row>
    <row r="10" spans="1:24" x14ac:dyDescent="0.2">
      <c r="A10" s="63"/>
      <c r="B10" s="67" t="s">
        <v>14</v>
      </c>
      <c r="C10" s="67"/>
      <c r="D10" s="67"/>
      <c r="E10" s="68"/>
      <c r="F10" s="69" t="s">
        <v>15</v>
      </c>
      <c r="G10" s="69"/>
      <c r="H10" s="70"/>
      <c r="I10" s="70"/>
      <c r="K10" s="194">
        <f t="shared" si="1"/>
        <v>21.51</v>
      </c>
      <c r="L10" s="194">
        <f t="shared" ref="L10:L17" si="3">S10+1.5</f>
        <v>23.5</v>
      </c>
      <c r="M10" s="195" t="s">
        <v>3</v>
      </c>
      <c r="O10" s="74" t="s">
        <v>313</v>
      </c>
      <c r="P10" s="43" t="s">
        <v>6</v>
      </c>
      <c r="R10" s="194">
        <f t="shared" si="2"/>
        <v>20.010000000000002</v>
      </c>
      <c r="S10" s="194">
        <v>22</v>
      </c>
      <c r="T10" s="195" t="s">
        <v>3</v>
      </c>
    </row>
    <row r="11" spans="1:24" ht="28.5" x14ac:dyDescent="0.2">
      <c r="A11" s="63"/>
      <c r="B11" s="64" t="s">
        <v>8</v>
      </c>
      <c r="C11" s="64" t="s">
        <v>10</v>
      </c>
      <c r="D11" s="64" t="s">
        <v>11</v>
      </c>
      <c r="E11" s="65" t="s">
        <v>309</v>
      </c>
      <c r="F11" s="64" t="s">
        <v>8</v>
      </c>
      <c r="G11" s="64" t="s">
        <v>10</v>
      </c>
      <c r="H11" s="64" t="s">
        <v>11</v>
      </c>
      <c r="I11" s="66" t="s">
        <v>310</v>
      </c>
      <c r="K11" s="194">
        <f t="shared" si="1"/>
        <v>23.51</v>
      </c>
      <c r="L11" s="194">
        <f t="shared" si="3"/>
        <v>25.5</v>
      </c>
      <c r="M11" s="195" t="s">
        <v>28</v>
      </c>
      <c r="O11" s="74" t="s">
        <v>314</v>
      </c>
      <c r="P11" s="43" t="s">
        <v>9</v>
      </c>
      <c r="R11" s="194">
        <f t="shared" si="2"/>
        <v>22.01</v>
      </c>
      <c r="S11" s="194">
        <v>24</v>
      </c>
      <c r="T11" s="195" t="s">
        <v>28</v>
      </c>
    </row>
    <row r="12" spans="1:24" ht="29.25" customHeight="1" x14ac:dyDescent="0.2">
      <c r="A12" s="5" t="s">
        <v>16</v>
      </c>
      <c r="B12" s="3">
        <v>10.050000000000001</v>
      </c>
      <c r="C12" s="3">
        <v>13.7</v>
      </c>
      <c r="D12" s="3">
        <v>9.6999999999999993</v>
      </c>
      <c r="E12" s="62">
        <v>7.5</v>
      </c>
      <c r="F12" s="6">
        <f t="shared" ref="F12:I19" si="4">B12*(1-$I$9)</f>
        <v>8.5425000000000004</v>
      </c>
      <c r="G12" s="6">
        <f t="shared" si="4"/>
        <v>11.645</v>
      </c>
      <c r="H12" s="6">
        <f t="shared" si="4"/>
        <v>8.2449999999999992</v>
      </c>
      <c r="I12" s="6">
        <f t="shared" si="4"/>
        <v>6.375</v>
      </c>
      <c r="K12" s="194">
        <f t="shared" si="1"/>
        <v>25.51</v>
      </c>
      <c r="L12" s="194">
        <f t="shared" si="3"/>
        <v>28.5</v>
      </c>
      <c r="M12" s="195" t="s">
        <v>29</v>
      </c>
      <c r="O12" s="74" t="s">
        <v>315</v>
      </c>
      <c r="P12" s="43" t="s">
        <v>6</v>
      </c>
      <c r="R12" s="194">
        <f t="shared" si="2"/>
        <v>24.01</v>
      </c>
      <c r="S12" s="194">
        <v>27</v>
      </c>
      <c r="T12" s="195" t="s">
        <v>29</v>
      </c>
      <c r="V12" s="2"/>
    </row>
    <row r="13" spans="1:24" s="44" customFormat="1" ht="26.25" customHeight="1" x14ac:dyDescent="0.2">
      <c r="A13" s="220" t="s">
        <v>142</v>
      </c>
      <c r="B13" s="221">
        <v>10.35</v>
      </c>
      <c r="C13" s="221">
        <v>14.15</v>
      </c>
      <c r="D13" s="221">
        <v>10</v>
      </c>
      <c r="E13" s="222">
        <v>7.75</v>
      </c>
      <c r="F13" s="223">
        <f t="shared" si="4"/>
        <v>8.7974999999999994</v>
      </c>
      <c r="G13" s="223">
        <f t="shared" si="4"/>
        <v>12.0275</v>
      </c>
      <c r="H13" s="223">
        <f t="shared" si="4"/>
        <v>8.5</v>
      </c>
      <c r="I13" s="223">
        <f t="shared" si="4"/>
        <v>6.5874999999999995</v>
      </c>
      <c r="K13" s="194">
        <f t="shared" si="1"/>
        <v>28.51</v>
      </c>
      <c r="L13" s="194">
        <f t="shared" si="3"/>
        <v>31.5</v>
      </c>
      <c r="M13" s="195" t="s">
        <v>30</v>
      </c>
      <c r="N13" s="46"/>
      <c r="O13" s="43" t="s">
        <v>316</v>
      </c>
      <c r="P13" s="43" t="s">
        <v>9</v>
      </c>
      <c r="Q13" s="46"/>
      <c r="R13" s="194">
        <f t="shared" si="2"/>
        <v>27.01</v>
      </c>
      <c r="S13" s="194">
        <v>30</v>
      </c>
      <c r="T13" s="195" t="s">
        <v>30</v>
      </c>
    </row>
    <row r="14" spans="1:24" s="44" customFormat="1" ht="21.75" customHeight="1" x14ac:dyDescent="0.2">
      <c r="A14" s="220" t="s">
        <v>143</v>
      </c>
      <c r="B14" s="221">
        <v>10.35</v>
      </c>
      <c r="C14" s="221">
        <v>14.15</v>
      </c>
      <c r="D14" s="221">
        <v>10</v>
      </c>
      <c r="E14" s="222">
        <v>7.75</v>
      </c>
      <c r="F14" s="223">
        <f t="shared" si="4"/>
        <v>8.7974999999999994</v>
      </c>
      <c r="G14" s="223">
        <f t="shared" si="4"/>
        <v>12.0275</v>
      </c>
      <c r="H14" s="223">
        <f t="shared" si="4"/>
        <v>8.5</v>
      </c>
      <c r="I14" s="223">
        <f t="shared" si="4"/>
        <v>6.5874999999999995</v>
      </c>
      <c r="K14" s="194">
        <f t="shared" si="1"/>
        <v>31.51</v>
      </c>
      <c r="L14" s="194">
        <f t="shared" si="3"/>
        <v>34.5</v>
      </c>
      <c r="M14" s="195" t="s">
        <v>31</v>
      </c>
      <c r="N14" s="46"/>
      <c r="O14" s="43" t="s">
        <v>317</v>
      </c>
      <c r="P14" s="43" t="s">
        <v>9</v>
      </c>
      <c r="Q14" s="46"/>
      <c r="R14" s="194">
        <f t="shared" si="2"/>
        <v>30.01</v>
      </c>
      <c r="S14" s="194">
        <v>33</v>
      </c>
      <c r="T14" s="195" t="s">
        <v>31</v>
      </c>
    </row>
    <row r="15" spans="1:24" s="44" customFormat="1" ht="21.75" customHeight="1" x14ac:dyDescent="0.2">
      <c r="A15" s="220" t="s">
        <v>144</v>
      </c>
      <c r="B15" s="221">
        <v>10.35</v>
      </c>
      <c r="C15" s="221">
        <v>14.15</v>
      </c>
      <c r="D15" s="221">
        <v>10</v>
      </c>
      <c r="E15" s="222">
        <v>7.75</v>
      </c>
      <c r="F15" s="223">
        <f t="shared" si="4"/>
        <v>8.7974999999999994</v>
      </c>
      <c r="G15" s="223">
        <f t="shared" si="4"/>
        <v>12.0275</v>
      </c>
      <c r="H15" s="223">
        <f t="shared" si="4"/>
        <v>8.5</v>
      </c>
      <c r="I15" s="223">
        <f t="shared" si="4"/>
        <v>6.5874999999999995</v>
      </c>
      <c r="K15" s="194">
        <f t="shared" si="1"/>
        <v>34.51</v>
      </c>
      <c r="L15" s="194">
        <f t="shared" si="3"/>
        <v>37.5</v>
      </c>
      <c r="M15" s="195" t="s">
        <v>32</v>
      </c>
      <c r="N15" s="46"/>
      <c r="O15" s="43" t="s">
        <v>318</v>
      </c>
      <c r="P15" s="43" t="s">
        <v>9</v>
      </c>
      <c r="Q15" s="46"/>
      <c r="R15" s="194">
        <f t="shared" si="2"/>
        <v>33.01</v>
      </c>
      <c r="S15" s="194">
        <v>36</v>
      </c>
      <c r="T15" s="195" t="s">
        <v>32</v>
      </c>
    </row>
    <row r="16" spans="1:24" s="44" customFormat="1" ht="21.75" customHeight="1" x14ac:dyDescent="0.2">
      <c r="A16" s="220" t="s">
        <v>145</v>
      </c>
      <c r="B16" s="221">
        <v>14</v>
      </c>
      <c r="C16" s="221">
        <v>16.899999999999999</v>
      </c>
      <c r="D16" s="221">
        <v>12.8</v>
      </c>
      <c r="E16" s="222">
        <v>10</v>
      </c>
      <c r="F16" s="223">
        <f t="shared" si="4"/>
        <v>11.9</v>
      </c>
      <c r="G16" s="223">
        <f t="shared" si="4"/>
        <v>14.364999999999998</v>
      </c>
      <c r="H16" s="223">
        <f t="shared" si="4"/>
        <v>10.88</v>
      </c>
      <c r="I16" s="223">
        <f t="shared" si="4"/>
        <v>8.5</v>
      </c>
      <c r="K16" s="194">
        <f t="shared" si="1"/>
        <v>37.51</v>
      </c>
      <c r="L16" s="194">
        <f t="shared" si="3"/>
        <v>40.5</v>
      </c>
      <c r="M16" s="195" t="s">
        <v>33</v>
      </c>
      <c r="O16" s="43" t="s">
        <v>319</v>
      </c>
      <c r="P16" s="43" t="s">
        <v>6</v>
      </c>
      <c r="R16" s="194">
        <f t="shared" si="2"/>
        <v>36.01</v>
      </c>
      <c r="S16" s="194">
        <v>39</v>
      </c>
      <c r="T16" s="195" t="s">
        <v>33</v>
      </c>
    </row>
    <row r="17" spans="1:22" s="44" customFormat="1" ht="21.75" customHeight="1" x14ac:dyDescent="0.2">
      <c r="A17" s="220" t="s">
        <v>146</v>
      </c>
      <c r="B17" s="221">
        <v>11.1</v>
      </c>
      <c r="C17" s="221">
        <v>14.4</v>
      </c>
      <c r="D17" s="221">
        <v>10.199999999999999</v>
      </c>
      <c r="E17" s="222">
        <v>7.75</v>
      </c>
      <c r="F17" s="223">
        <f t="shared" si="4"/>
        <v>9.4349999999999987</v>
      </c>
      <c r="G17" s="223">
        <f t="shared" si="4"/>
        <v>12.24</v>
      </c>
      <c r="H17" s="223">
        <f t="shared" si="4"/>
        <v>8.67</v>
      </c>
      <c r="I17" s="223">
        <f t="shared" si="4"/>
        <v>6.5874999999999995</v>
      </c>
      <c r="K17" s="194">
        <f t="shared" si="1"/>
        <v>40.51</v>
      </c>
      <c r="L17" s="194">
        <f t="shared" si="3"/>
        <v>43.5</v>
      </c>
      <c r="M17" s="195" t="s">
        <v>2</v>
      </c>
      <c r="O17" s="43" t="s">
        <v>320</v>
      </c>
      <c r="P17" s="43" t="s">
        <v>9</v>
      </c>
      <c r="R17" s="194">
        <f t="shared" si="2"/>
        <v>39.01</v>
      </c>
      <c r="S17" s="194">
        <v>42</v>
      </c>
      <c r="T17" s="195" t="s">
        <v>2</v>
      </c>
    </row>
    <row r="18" spans="1:22" s="218" customFormat="1" x14ac:dyDescent="0.2">
      <c r="A18" s="224" t="s">
        <v>147</v>
      </c>
      <c r="B18" s="225">
        <v>11.5</v>
      </c>
      <c r="C18" s="225">
        <v>14.1</v>
      </c>
      <c r="D18" s="225">
        <v>10.65</v>
      </c>
      <c r="E18" s="219">
        <v>8.25</v>
      </c>
      <c r="F18" s="226">
        <f t="shared" si="4"/>
        <v>9.7750000000000004</v>
      </c>
      <c r="G18" s="226">
        <f t="shared" si="4"/>
        <v>11.984999999999999</v>
      </c>
      <c r="H18" s="226">
        <f t="shared" si="4"/>
        <v>9.0525000000000002</v>
      </c>
      <c r="I18" s="226">
        <f t="shared" si="4"/>
        <v>7.0125000000000002</v>
      </c>
      <c r="K18" s="238" t="s">
        <v>34</v>
      </c>
      <c r="L18" s="239"/>
      <c r="M18" s="46"/>
      <c r="N18" s="44"/>
      <c r="O18" s="43" t="s">
        <v>321</v>
      </c>
      <c r="P18" s="43" t="s">
        <v>6</v>
      </c>
      <c r="R18" s="198" t="s">
        <v>34</v>
      </c>
      <c r="S18" s="180"/>
      <c r="T18" s="174"/>
    </row>
    <row r="19" spans="1:22" s="44" customFormat="1" x14ac:dyDescent="0.2">
      <c r="A19" s="220" t="s">
        <v>148</v>
      </c>
      <c r="B19" s="221">
        <v>11.45</v>
      </c>
      <c r="C19" s="221">
        <v>14.95</v>
      </c>
      <c r="D19" s="221">
        <v>10.55</v>
      </c>
      <c r="E19" s="222">
        <v>8.1</v>
      </c>
      <c r="F19" s="223">
        <f t="shared" si="4"/>
        <v>9.7324999999999999</v>
      </c>
      <c r="G19" s="223">
        <f t="shared" si="4"/>
        <v>12.7075</v>
      </c>
      <c r="H19" s="223">
        <f t="shared" si="4"/>
        <v>8.9675000000000011</v>
      </c>
      <c r="I19" s="223">
        <f t="shared" si="4"/>
        <v>6.8849999999999998</v>
      </c>
      <c r="O19" s="43" t="s">
        <v>322</v>
      </c>
      <c r="P19" s="43" t="s">
        <v>6</v>
      </c>
    </row>
    <row r="20" spans="1:22" s="44" customFormat="1" x14ac:dyDescent="0.2">
      <c r="A20" s="220" t="s">
        <v>149</v>
      </c>
      <c r="B20" s="221">
        <v>12.1</v>
      </c>
      <c r="C20" s="221">
        <v>15.3</v>
      </c>
      <c r="D20" s="221">
        <v>14.25</v>
      </c>
      <c r="E20" s="227" t="s">
        <v>1</v>
      </c>
      <c r="F20" s="223">
        <f>B20*(1-$I$9)</f>
        <v>10.285</v>
      </c>
      <c r="G20" s="223">
        <f>C20*(1-$I$9)</f>
        <v>13.005000000000001</v>
      </c>
      <c r="H20" s="223">
        <f>D20*(1-$I$9)</f>
        <v>12.112499999999999</v>
      </c>
      <c r="I20" s="228" t="s">
        <v>0</v>
      </c>
      <c r="O20" s="43" t="s">
        <v>420</v>
      </c>
      <c r="P20" s="43" t="s">
        <v>6</v>
      </c>
    </row>
    <row r="21" spans="1:22" x14ac:dyDescent="0.2">
      <c r="A21" s="5"/>
      <c r="B21" s="3"/>
      <c r="C21" s="3"/>
      <c r="E21" s="7"/>
      <c r="F21" s="6"/>
      <c r="G21" s="6"/>
      <c r="H21" s="6"/>
      <c r="I21" s="6"/>
      <c r="K21" s="2"/>
      <c r="L21" s="2"/>
      <c r="M21" s="2"/>
      <c r="N21" s="2"/>
      <c r="O21" s="74"/>
      <c r="P21" s="43"/>
      <c r="Q21" s="2"/>
      <c r="R21" s="2"/>
      <c r="S21" s="2"/>
      <c r="T21" s="2"/>
      <c r="U21" s="2"/>
      <c r="V21" s="2"/>
    </row>
    <row r="22" spans="1:22" x14ac:dyDescent="0.2">
      <c r="A22" s="2"/>
      <c r="D22" s="2"/>
      <c r="E22" s="2"/>
      <c r="F22" s="2"/>
      <c r="G22" s="2"/>
      <c r="K22" s="2"/>
      <c r="L22" s="2"/>
      <c r="M22" s="2"/>
      <c r="N22" s="2"/>
      <c r="O22" s="74"/>
      <c r="P22" s="43"/>
      <c r="Q22" s="2"/>
      <c r="R22" s="2"/>
      <c r="S22" s="2"/>
      <c r="T22" s="2"/>
      <c r="U22" s="2"/>
      <c r="V22" s="2"/>
    </row>
    <row r="23" spans="1:22" x14ac:dyDescent="0.2">
      <c r="A23" s="2"/>
      <c r="D23" s="2"/>
      <c r="E23" s="2"/>
      <c r="F23" s="2"/>
      <c r="G23" s="2"/>
      <c r="K23" s="2"/>
      <c r="L23" s="2"/>
      <c r="M23" s="2"/>
      <c r="N23" s="2"/>
      <c r="O23" s="74"/>
      <c r="P23" s="43"/>
      <c r="Q23" s="2"/>
      <c r="R23" s="2"/>
      <c r="S23" s="2"/>
      <c r="T23" s="2"/>
      <c r="U23" s="2"/>
      <c r="V23" s="2"/>
    </row>
    <row r="24" spans="1:22" x14ac:dyDescent="0.2">
      <c r="A24" s="2"/>
      <c r="D24" s="2"/>
      <c r="E24" s="2"/>
      <c r="F24" s="2"/>
      <c r="G24" s="2"/>
      <c r="K24" s="2"/>
      <c r="L24" s="2"/>
      <c r="M24" s="2"/>
      <c r="N24" s="2"/>
      <c r="O24" s="74"/>
      <c r="P24" s="43"/>
      <c r="Q24" s="2"/>
      <c r="R24" s="2"/>
      <c r="S24" s="2"/>
      <c r="T24" s="2"/>
      <c r="U24" s="2"/>
      <c r="V24" s="2"/>
    </row>
    <row r="25" spans="1:22" x14ac:dyDescent="0.2">
      <c r="A25" s="2"/>
      <c r="D25" s="2"/>
      <c r="E25" s="2"/>
      <c r="F25" s="2"/>
      <c r="G25" s="2"/>
      <c r="K25" s="2"/>
      <c r="L25" s="2"/>
      <c r="M25" s="2"/>
      <c r="N25" s="2"/>
      <c r="O25" s="74"/>
      <c r="P25" s="43"/>
      <c r="Q25" s="2"/>
      <c r="R25" s="2"/>
      <c r="S25" s="2"/>
      <c r="T25" s="2"/>
      <c r="U25" s="2"/>
      <c r="V25" s="2"/>
    </row>
    <row r="26" spans="1:22" x14ac:dyDescent="0.2">
      <c r="A26" s="2"/>
      <c r="D26" s="2"/>
      <c r="E26" s="2"/>
      <c r="F26" s="2"/>
      <c r="G26" s="2"/>
      <c r="K26" s="2"/>
      <c r="L26" s="2"/>
      <c r="M26" s="2"/>
      <c r="N26" s="2"/>
      <c r="O26" s="74"/>
      <c r="P26" s="43"/>
      <c r="Q26" s="2"/>
      <c r="R26" s="2"/>
      <c r="S26" s="2"/>
      <c r="T26" s="2"/>
      <c r="U26" s="2"/>
      <c r="V26" s="2"/>
    </row>
    <row r="27" spans="1:22" x14ac:dyDescent="0.2">
      <c r="A27" s="2"/>
      <c r="D27" s="2"/>
      <c r="E27" s="2"/>
      <c r="F27" s="2"/>
      <c r="G27" s="2"/>
      <c r="K27" s="2"/>
      <c r="L27" s="2"/>
      <c r="M27" s="2"/>
      <c r="N27" s="2"/>
      <c r="O27" s="74"/>
      <c r="P27" s="43"/>
      <c r="Q27" s="2"/>
      <c r="R27" s="2"/>
      <c r="S27" s="2"/>
      <c r="T27" s="2"/>
      <c r="U27" s="2"/>
      <c r="V27" s="2"/>
    </row>
    <row r="28" spans="1:22" x14ac:dyDescent="0.2">
      <c r="A28" s="5"/>
      <c r="D28" s="6"/>
      <c r="E28" s="6"/>
      <c r="F28" s="6"/>
      <c r="G28" s="2"/>
      <c r="K28" s="2"/>
      <c r="L28" s="2"/>
      <c r="M28" s="2"/>
      <c r="N28" s="2"/>
      <c r="O28" s="74"/>
      <c r="P28" s="43"/>
      <c r="Q28" s="2"/>
      <c r="R28" s="2"/>
      <c r="S28" s="2"/>
      <c r="T28" s="2"/>
      <c r="U28" s="2"/>
      <c r="V28" s="2"/>
    </row>
    <row r="29" spans="1:22" x14ac:dyDescent="0.2">
      <c r="D29" s="6"/>
      <c r="E29" s="6"/>
      <c r="K29" s="2"/>
      <c r="L29" s="2"/>
      <c r="M29" s="2"/>
      <c r="N29" s="2"/>
      <c r="O29" s="74"/>
      <c r="P29" s="43"/>
      <c r="Q29" s="2"/>
      <c r="R29" s="2"/>
      <c r="S29" s="2"/>
      <c r="T29" s="2"/>
      <c r="U29" s="2"/>
      <c r="V29" s="2"/>
    </row>
    <row r="30" spans="1:22" x14ac:dyDescent="0.2">
      <c r="K30" s="2"/>
      <c r="L30" s="2"/>
      <c r="M30" s="2"/>
      <c r="N30" s="2"/>
      <c r="O30" s="74"/>
      <c r="P30" s="43"/>
      <c r="Q30" s="2"/>
      <c r="R30" s="2"/>
      <c r="S30" s="2"/>
      <c r="T30" s="2"/>
      <c r="U30" s="2"/>
      <c r="V30" s="2"/>
    </row>
    <row r="31" spans="1:22" x14ac:dyDescent="0.2">
      <c r="K31" s="2"/>
      <c r="L31" s="2"/>
      <c r="M31" s="2"/>
      <c r="N31" s="2"/>
      <c r="O31" s="2"/>
      <c r="P31" s="43"/>
      <c r="Q31" s="2"/>
      <c r="R31" s="2"/>
      <c r="S31" s="2"/>
      <c r="T31" s="2"/>
      <c r="U31" s="2"/>
      <c r="V31" s="2"/>
    </row>
    <row r="32" spans="1:22" x14ac:dyDescent="0.2">
      <c r="K32" s="2"/>
      <c r="L32" s="2"/>
      <c r="M32" s="2"/>
      <c r="N32" s="2"/>
      <c r="O32" s="2"/>
      <c r="P32" s="43"/>
      <c r="Q32" s="2"/>
      <c r="R32" s="2"/>
      <c r="S32" s="2"/>
      <c r="T32" s="2"/>
      <c r="U32" s="2"/>
      <c r="V32" s="2"/>
    </row>
    <row r="33" spans="1:22" x14ac:dyDescent="0.2">
      <c r="K33" s="2"/>
      <c r="L33" s="2"/>
      <c r="M33" s="2"/>
      <c r="N33" s="2"/>
      <c r="O33" s="2"/>
      <c r="P33" s="43"/>
      <c r="Q33" s="2"/>
      <c r="R33" s="2"/>
      <c r="S33" s="2"/>
      <c r="T33" s="2"/>
      <c r="U33" s="2"/>
      <c r="V33" s="2"/>
    </row>
    <row r="34" spans="1:22" x14ac:dyDescent="0.2">
      <c r="K34" s="2"/>
      <c r="L34" s="2"/>
      <c r="M34" s="2"/>
      <c r="N34" s="2"/>
      <c r="O34" s="2"/>
      <c r="P34" s="43"/>
      <c r="Q34" s="2"/>
      <c r="R34" s="2"/>
      <c r="S34" s="2"/>
      <c r="T34" s="2"/>
      <c r="U34" s="2"/>
      <c r="V34" s="2"/>
    </row>
    <row r="35" spans="1:22" x14ac:dyDescent="0.2">
      <c r="K35" s="2"/>
      <c r="L35" s="2"/>
      <c r="M35" s="2"/>
      <c r="N35" s="2"/>
      <c r="O35" s="2"/>
      <c r="P35" s="43"/>
      <c r="Q35" s="2"/>
      <c r="R35" s="2"/>
      <c r="S35" s="2"/>
      <c r="T35" s="2"/>
      <c r="U35" s="2"/>
      <c r="V35" s="2"/>
    </row>
    <row r="36" spans="1:22" x14ac:dyDescent="0.2">
      <c r="K36" s="2"/>
      <c r="L36" s="2"/>
      <c r="M36" s="2"/>
      <c r="N36" s="2"/>
      <c r="O36" s="2"/>
      <c r="P36" s="43"/>
      <c r="Q36" s="2"/>
      <c r="R36" s="2"/>
      <c r="S36" s="2"/>
      <c r="T36" s="2"/>
      <c r="U36" s="2"/>
      <c r="V36" s="2"/>
    </row>
    <row r="37" spans="1:22" x14ac:dyDescent="0.2">
      <c r="K37" s="2"/>
      <c r="L37" s="2"/>
      <c r="M37" s="2"/>
      <c r="N37" s="2"/>
      <c r="O37" s="2"/>
      <c r="P37" s="43"/>
      <c r="Q37" s="2"/>
      <c r="R37" s="2"/>
      <c r="S37" s="2"/>
      <c r="T37" s="2"/>
      <c r="U37" s="2"/>
      <c r="V37" s="2"/>
    </row>
    <row r="38" spans="1:22" x14ac:dyDescent="0.2">
      <c r="K38" s="2"/>
      <c r="L38" s="2"/>
      <c r="M38" s="2"/>
      <c r="N38" s="2"/>
      <c r="O38" s="2"/>
      <c r="P38" s="43"/>
      <c r="Q38" s="2"/>
      <c r="R38" s="2"/>
      <c r="S38" s="2"/>
      <c r="T38" s="2"/>
      <c r="U38" s="2"/>
      <c r="V38" s="2"/>
    </row>
    <row r="39" spans="1:22" x14ac:dyDescent="0.2">
      <c r="K39" s="2"/>
      <c r="L39" s="2"/>
      <c r="M39" s="2"/>
      <c r="N39" s="2"/>
      <c r="O39" s="2"/>
      <c r="P39" s="43"/>
      <c r="Q39" s="2"/>
      <c r="R39" s="2"/>
      <c r="S39" s="2"/>
      <c r="T39" s="2"/>
      <c r="U39" s="2"/>
      <c r="V39" s="2"/>
    </row>
    <row r="40" spans="1:22" x14ac:dyDescent="0.2">
      <c r="K40" s="2"/>
      <c r="L40" s="2"/>
      <c r="M40" s="2"/>
      <c r="N40" s="2"/>
      <c r="O40" s="2"/>
      <c r="P40" s="43"/>
      <c r="Q40" s="2"/>
      <c r="R40" s="2"/>
      <c r="S40" s="2"/>
      <c r="T40" s="2"/>
      <c r="U40" s="2"/>
      <c r="V40" s="2"/>
    </row>
    <row r="41" spans="1:22" x14ac:dyDescent="0.2">
      <c r="A41" s="2"/>
      <c r="D41" s="2"/>
      <c r="E41" s="2"/>
      <c r="K41" s="2"/>
      <c r="L41" s="2"/>
      <c r="M41" s="2"/>
      <c r="N41" s="2"/>
      <c r="O41" s="2"/>
      <c r="P41" s="43"/>
      <c r="Q41" s="2"/>
      <c r="R41" s="2"/>
      <c r="S41" s="2"/>
      <c r="T41" s="2"/>
      <c r="U41" s="2"/>
      <c r="V41" s="2"/>
    </row>
    <row r="42" spans="1:22" x14ac:dyDescent="0.2">
      <c r="A42" s="2"/>
      <c r="D42" s="2"/>
      <c r="E42" s="2"/>
      <c r="K42" s="2"/>
      <c r="L42" s="2"/>
      <c r="M42" s="2"/>
      <c r="N42" s="2"/>
      <c r="O42" s="2"/>
      <c r="P42" s="43"/>
      <c r="Q42" s="2"/>
      <c r="R42" s="2"/>
      <c r="S42" s="2"/>
      <c r="T42" s="2"/>
      <c r="U42" s="2"/>
      <c r="V42" s="2"/>
    </row>
    <row r="43" spans="1:22" x14ac:dyDescent="0.2">
      <c r="A43" s="2"/>
      <c r="D43" s="2"/>
      <c r="E43" s="2"/>
      <c r="K43" s="2"/>
      <c r="L43" s="2"/>
      <c r="M43" s="2"/>
      <c r="N43" s="2"/>
      <c r="O43" s="2"/>
      <c r="P43" s="43"/>
      <c r="Q43" s="2"/>
      <c r="R43" s="2"/>
      <c r="S43" s="2"/>
      <c r="T43" s="2"/>
      <c r="U43" s="2"/>
      <c r="V43" s="2"/>
    </row>
    <row r="44" spans="1:22" x14ac:dyDescent="0.2">
      <c r="A44" s="2"/>
      <c r="D44" s="2"/>
      <c r="E44" s="2"/>
      <c r="K44" s="2"/>
      <c r="L44" s="2"/>
      <c r="M44" s="2"/>
      <c r="N44" s="2"/>
      <c r="O44" s="2"/>
      <c r="P44" s="43"/>
      <c r="Q44" s="2"/>
      <c r="R44" s="2"/>
      <c r="S44" s="2"/>
      <c r="T44" s="2"/>
      <c r="U44" s="2"/>
      <c r="V44" s="2"/>
    </row>
    <row r="45" spans="1:22" x14ac:dyDescent="0.2">
      <c r="A45" s="2"/>
      <c r="D45" s="2"/>
      <c r="E45" s="2"/>
      <c r="K45" s="2"/>
      <c r="L45" s="2"/>
      <c r="M45" s="2"/>
      <c r="N45" s="2"/>
      <c r="O45" s="2"/>
      <c r="P45" s="43"/>
      <c r="Q45" s="2"/>
      <c r="R45" s="2"/>
      <c r="S45" s="2"/>
      <c r="T45" s="2"/>
      <c r="U45" s="2"/>
      <c r="V45" s="2"/>
    </row>
    <row r="46" spans="1:22" x14ac:dyDescent="0.2">
      <c r="A46" s="2"/>
      <c r="D46" s="2"/>
      <c r="E46" s="2"/>
      <c r="K46" s="2"/>
      <c r="L46" s="2"/>
      <c r="M46" s="2"/>
      <c r="N46" s="2"/>
      <c r="O46" s="2"/>
      <c r="P46" s="43"/>
      <c r="Q46" s="2"/>
      <c r="R46" s="2"/>
      <c r="S46" s="2"/>
      <c r="T46" s="2"/>
      <c r="U46" s="2"/>
      <c r="V46" s="2"/>
    </row>
  </sheetData>
  <sheetProtection algorithmName="SHA-512" hashValue="BBdQyT0g4vjiwpPeOm3Djq2ij8FTa1rnDZNg3vtiOCg1MT2lgRKL6F0uTQhNNAf+TVi9qg4181RZiQ+CqfnbZQ==" saltValue="G4VLIOoskxPH82vbccyhRQ==" spinCount="100000" sheet="1" objects="1" scenarios="1"/>
  <mergeCells count="4">
    <mergeCell ref="D2:E2"/>
    <mergeCell ref="A2:B2"/>
    <mergeCell ref="R1:T1"/>
    <mergeCell ref="K1:M1"/>
  </mergeCells>
  <dataValidations count="1">
    <dataValidation type="list" allowBlank="1" showInputMessage="1" showErrorMessage="1" sqref="P3:P46">
      <formula1>$E$3:$E$5</formula1>
    </dataValidation>
  </dataValidations>
  <pageMargins left="0.1" right="0.1" top="0.1" bottom="0.1" header="0.3" footer="0.3"/>
  <pageSetup scale="45" orientation="portrait" horizontalDpi="203" verticalDpi="20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2:D26"/>
  <sheetViews>
    <sheetView workbookViewId="0">
      <selection activeCell="G21" sqref="G21"/>
    </sheetView>
  </sheetViews>
  <sheetFormatPr defaultColWidth="9.140625" defaultRowHeight="13.5" x14ac:dyDescent="0.2"/>
  <cols>
    <col min="1" max="1" width="35.42578125" style="21" customWidth="1"/>
    <col min="2" max="2" width="10.42578125" style="21" customWidth="1"/>
    <col min="3" max="3" width="14.42578125" style="21" customWidth="1"/>
    <col min="4" max="4" width="13.140625" style="21" customWidth="1"/>
    <col min="5" max="16384" width="9.140625" style="21"/>
  </cols>
  <sheetData>
    <row r="2" spans="1:4" ht="18" x14ac:dyDescent="0.2">
      <c r="A2" s="35" t="s">
        <v>63</v>
      </c>
      <c r="B2" s="325" t="s">
        <v>42</v>
      </c>
      <c r="C2" s="325"/>
      <c r="D2" s="325"/>
    </row>
    <row r="3" spans="1:4" s="29" customFormat="1" ht="16.350000000000001" customHeight="1" x14ac:dyDescent="0.2">
      <c r="A3" s="34" t="s">
        <v>43</v>
      </c>
      <c r="B3" s="34" t="s">
        <v>46</v>
      </c>
      <c r="C3" s="34" t="s">
        <v>45</v>
      </c>
      <c r="D3" s="34" t="s">
        <v>47</v>
      </c>
    </row>
    <row r="4" spans="1:4" s="30" customFormat="1" ht="14.45" customHeight="1" x14ac:dyDescent="0.2">
      <c r="A4" s="29" t="s">
        <v>48</v>
      </c>
      <c r="B4" s="31"/>
      <c r="C4" s="32"/>
    </row>
    <row r="5" spans="1:4" s="30" customFormat="1" ht="14.45" customHeight="1" x14ac:dyDescent="0.2">
      <c r="A5" s="36" t="s">
        <v>44</v>
      </c>
      <c r="B5" s="37" t="s">
        <v>23</v>
      </c>
      <c r="C5" s="38" t="s">
        <v>24</v>
      </c>
      <c r="D5" s="37" t="s">
        <v>24</v>
      </c>
    </row>
    <row r="6" spans="1:4" s="30" customFormat="1" ht="14.45" customHeight="1" x14ac:dyDescent="0.2">
      <c r="A6" s="29" t="s">
        <v>53</v>
      </c>
      <c r="B6" s="39"/>
      <c r="C6" s="40"/>
      <c r="D6" s="41"/>
    </row>
    <row r="7" spans="1:4" s="30" customFormat="1" ht="14.45" customHeight="1" x14ac:dyDescent="0.2">
      <c r="A7" s="36" t="s">
        <v>49</v>
      </c>
      <c r="B7" s="37" t="s">
        <v>23</v>
      </c>
      <c r="C7" s="38" t="s">
        <v>24</v>
      </c>
      <c r="D7" s="37" t="s">
        <v>24</v>
      </c>
    </row>
    <row r="8" spans="1:4" s="30" customFormat="1" ht="14.45" customHeight="1" x14ac:dyDescent="0.2">
      <c r="A8" s="29" t="s">
        <v>54</v>
      </c>
      <c r="B8" s="39"/>
      <c r="C8" s="40"/>
      <c r="D8" s="41"/>
    </row>
    <row r="9" spans="1:4" s="30" customFormat="1" ht="14.45" customHeight="1" x14ac:dyDescent="0.2">
      <c r="A9" s="36" t="s">
        <v>50</v>
      </c>
      <c r="B9" s="37" t="s">
        <v>24</v>
      </c>
      <c r="C9" s="38" t="s">
        <v>25</v>
      </c>
      <c r="D9" s="37" t="s">
        <v>25</v>
      </c>
    </row>
    <row r="10" spans="1:4" s="30" customFormat="1" ht="14.45" customHeight="1" x14ac:dyDescent="0.2">
      <c r="A10" s="29" t="s">
        <v>51</v>
      </c>
      <c r="B10" s="39"/>
      <c r="C10" s="40"/>
      <c r="D10" s="41"/>
    </row>
    <row r="11" spans="1:4" s="30" customFormat="1" ht="14.45" customHeight="1" x14ac:dyDescent="0.2">
      <c r="A11" s="36" t="s">
        <v>52</v>
      </c>
      <c r="B11" s="37" t="s">
        <v>24</v>
      </c>
      <c r="C11" s="38" t="s">
        <v>25</v>
      </c>
      <c r="D11" s="37" t="s">
        <v>25</v>
      </c>
    </row>
    <row r="12" spans="1:4" s="30" customFormat="1" ht="23.1" customHeight="1" x14ac:dyDescent="0.2">
      <c r="A12" s="33" t="s">
        <v>64</v>
      </c>
      <c r="B12" s="33"/>
      <c r="C12" s="33"/>
      <c r="D12" s="33"/>
    </row>
    <row r="13" spans="1:4" ht="19.5" customHeight="1" x14ac:dyDescent="0.2">
      <c r="A13" s="23"/>
      <c r="B13" s="23"/>
      <c r="C13" s="23"/>
      <c r="D13" s="23"/>
    </row>
    <row r="14" spans="1:4" ht="15" customHeight="1" x14ac:dyDescent="0.2">
      <c r="A14" s="26" t="s">
        <v>65</v>
      </c>
      <c r="B14" s="23"/>
      <c r="C14" s="23"/>
      <c r="D14" s="23"/>
    </row>
    <row r="15" spans="1:4" x14ac:dyDescent="0.2">
      <c r="A15" s="21" t="s">
        <v>55</v>
      </c>
    </row>
    <row r="16" spans="1:4" x14ac:dyDescent="0.2">
      <c r="A16" s="24" t="s">
        <v>66</v>
      </c>
      <c r="B16" s="21" t="s">
        <v>56</v>
      </c>
    </row>
    <row r="17" spans="1:4" x14ac:dyDescent="0.2">
      <c r="A17" s="24" t="s">
        <v>67</v>
      </c>
      <c r="B17" s="21" t="s">
        <v>57</v>
      </c>
    </row>
    <row r="18" spans="1:4" ht="4.5" customHeight="1" x14ac:dyDescent="0.2"/>
    <row r="19" spans="1:4" x14ac:dyDescent="0.2">
      <c r="A19" s="24" t="s">
        <v>68</v>
      </c>
      <c r="B19" s="21" t="s">
        <v>58</v>
      </c>
    </row>
    <row r="20" spans="1:4" ht="4.5" customHeight="1" x14ac:dyDescent="0.2"/>
    <row r="21" spans="1:4" ht="17.25" customHeight="1" x14ac:dyDescent="0.2">
      <c r="A21" s="22" t="s">
        <v>69</v>
      </c>
      <c r="B21" s="22" t="s">
        <v>46</v>
      </c>
      <c r="C21" s="22" t="s">
        <v>45</v>
      </c>
      <c r="D21" s="22" t="s">
        <v>47</v>
      </c>
    </row>
    <row r="22" spans="1:4" x14ac:dyDescent="0.2">
      <c r="A22" s="21" t="s">
        <v>59</v>
      </c>
      <c r="B22" s="27" t="s">
        <v>60</v>
      </c>
      <c r="C22" s="28">
        <v>29</v>
      </c>
      <c r="D22" s="28">
        <v>29</v>
      </c>
    </row>
    <row r="23" spans="1:4" ht="4.5" customHeight="1" x14ac:dyDescent="0.2">
      <c r="B23" s="25"/>
      <c r="C23" s="25"/>
      <c r="D23" s="25"/>
    </row>
    <row r="24" spans="1:4" x14ac:dyDescent="0.2">
      <c r="A24" s="21" t="s">
        <v>61</v>
      </c>
      <c r="B24" s="28">
        <v>30</v>
      </c>
      <c r="C24" s="28">
        <v>40</v>
      </c>
      <c r="D24" s="28">
        <v>40</v>
      </c>
    </row>
    <row r="25" spans="1:4" ht="4.5" customHeight="1" x14ac:dyDescent="0.2">
      <c r="B25" s="25"/>
      <c r="C25" s="25"/>
      <c r="D25" s="25"/>
    </row>
    <row r="26" spans="1:4" x14ac:dyDescent="0.2">
      <c r="A26" s="21" t="s">
        <v>62</v>
      </c>
      <c r="B26" s="28">
        <v>40</v>
      </c>
      <c r="C26" s="28">
        <v>50</v>
      </c>
      <c r="D26" s="28">
        <v>50</v>
      </c>
    </row>
  </sheetData>
  <mergeCells count="1">
    <mergeCell ref="B2:D2"/>
  </mergeCells>
  <printOptions horizontalCentered="1" verticalCentered="1"/>
  <pageMargins left="0.1" right="0.1" top="0.1" bottom="0.1" header="0.05" footer="0.05"/>
  <pageSetup scale="65" orientation="portrait" horizontalDpi="203" verticalDpi="20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I31"/>
  <sheetViews>
    <sheetView topLeftCell="E1" zoomScale="75" zoomScaleNormal="75" workbookViewId="0">
      <selection activeCell="I5" sqref="I5"/>
    </sheetView>
  </sheetViews>
  <sheetFormatPr defaultColWidth="9.140625" defaultRowHeight="12.75" x14ac:dyDescent="0.2"/>
  <cols>
    <col min="1" max="1" width="13" style="42" customWidth="1"/>
    <col min="2" max="3" width="48.5703125" style="42" customWidth="1"/>
    <col min="4" max="4" width="54.5703125" style="42" customWidth="1"/>
    <col min="5" max="5" width="47.42578125" style="42" customWidth="1"/>
    <col min="6" max="6" width="48.42578125" style="42" customWidth="1"/>
    <col min="7" max="7" width="48" style="42" customWidth="1"/>
    <col min="8" max="8" width="70.85546875" style="42" customWidth="1"/>
    <col min="9" max="9" width="92.42578125" style="42" customWidth="1"/>
    <col min="10" max="16384" width="9.140625" style="42"/>
  </cols>
  <sheetData>
    <row r="4" spans="1:9" s="54" customFormat="1" ht="18" x14ac:dyDescent="0.2">
      <c r="A4" s="54" t="s">
        <v>82</v>
      </c>
      <c r="B4" s="55" t="s">
        <v>84</v>
      </c>
      <c r="C4" s="55" t="s">
        <v>85</v>
      </c>
      <c r="D4" s="55" t="s">
        <v>88</v>
      </c>
      <c r="E4" s="55" t="s">
        <v>86</v>
      </c>
      <c r="F4" s="55" t="s">
        <v>87</v>
      </c>
      <c r="G4" s="55" t="s">
        <v>89</v>
      </c>
      <c r="H4" s="55" t="s">
        <v>90</v>
      </c>
      <c r="I4" s="55" t="s">
        <v>91</v>
      </c>
    </row>
    <row r="5" spans="1:9" s="54" customFormat="1" ht="18" x14ac:dyDescent="0.2">
      <c r="A5" s="54" t="s">
        <v>83</v>
      </c>
      <c r="B5" s="54" t="s">
        <v>73</v>
      </c>
      <c r="C5" s="54" t="s">
        <v>75</v>
      </c>
      <c r="D5" s="54" t="s">
        <v>77</v>
      </c>
      <c r="E5" s="54" t="s">
        <v>72</v>
      </c>
      <c r="F5" s="54" t="s">
        <v>76</v>
      </c>
      <c r="G5" s="54" t="s">
        <v>78</v>
      </c>
      <c r="H5" s="54" t="s">
        <v>79</v>
      </c>
      <c r="I5" s="54" t="s">
        <v>81</v>
      </c>
    </row>
    <row r="31" spans="2:2" x14ac:dyDescent="0.2">
      <c r="B31" s="42" t="s">
        <v>71</v>
      </c>
    </row>
  </sheetData>
  <pageMargins left="0.7" right="0.7" top="0.75" bottom="0.75" header="0.3" footer="0.3"/>
  <pageSetup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7</vt:i4>
      </vt:variant>
    </vt:vector>
  </HeadingPairs>
  <TitlesOfParts>
    <vt:vector size="15" baseType="lpstr">
      <vt:lpstr>CLASSIC &amp; ARIES LABEL</vt:lpstr>
      <vt:lpstr>IMPRESSIONS LABEL</vt:lpstr>
      <vt:lpstr>DATA_ID</vt:lpstr>
      <vt:lpstr>DATA_IL</vt:lpstr>
      <vt:lpstr>DATA_IN</vt:lpstr>
      <vt:lpstr>DATA_CLASSIC CD</vt:lpstr>
      <vt:lpstr>IMPRESSIONS_ILT PRICING</vt:lpstr>
      <vt:lpstr>LTI PROFILE</vt:lpstr>
      <vt:lpstr>'CLASSIC &amp; ARIES LABEL'!Print_Area</vt:lpstr>
      <vt:lpstr>'DATA_CLASSIC CD'!Print_Area</vt:lpstr>
      <vt:lpstr>DATA_ID!Print_Area</vt:lpstr>
      <vt:lpstr>DATA_IL!Print_Area</vt:lpstr>
      <vt:lpstr>DATA_IN!Print_Area</vt:lpstr>
      <vt:lpstr>'IMPRESSIONS LABEL'!Print_Area</vt:lpstr>
      <vt:lpstr>'IMPRESSIONS_ILT PRICING'!Print_Area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Your User Name</dc:creator>
  <cp:lastModifiedBy>designer</cp:lastModifiedBy>
  <cp:lastPrinted>2018-09-24T23:21:24Z</cp:lastPrinted>
  <dcterms:created xsi:type="dcterms:W3CDTF">2010-06-03T16:20:27Z</dcterms:created>
  <dcterms:modified xsi:type="dcterms:W3CDTF">2018-12-07T18:21:07Z</dcterms:modified>
</cp:coreProperties>
</file>